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Va\RKAS Pilv\Lepingute menetlus\Spetsialistide tabelid\LEPINGUD\YLEP 2020\SOM\SKA\Endla 8\"/>
    </mc:Choice>
  </mc:AlternateContent>
  <xr:revisionPtr revIDLastSave="0" documentId="13_ncr:1_{29683327-6D58-4ED1-9B0F-55128537E9AE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Lisa 3 " sheetId="9" r:id="rId1"/>
    <sheet name="Abitabel" sheetId="10" r:id="rId2"/>
    <sheet name="Lisa 3 abitabel" sheetId="4" state="hidden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9" l="1"/>
  <c r="E16" i="9"/>
  <c r="E14" i="9"/>
  <c r="H36" i="10"/>
  <c r="G36" i="10"/>
  <c r="M33" i="10"/>
  <c r="E33" i="10"/>
  <c r="E35" i="10" s="1"/>
  <c r="E36" i="10" s="1"/>
  <c r="E37" i="10" s="1"/>
  <c r="N32" i="10"/>
  <c r="F32" i="10"/>
  <c r="H32" i="10" s="1"/>
  <c r="N31" i="10"/>
  <c r="F31" i="10"/>
  <c r="H31" i="10" s="1"/>
  <c r="N30" i="10"/>
  <c r="F30" i="10"/>
  <c r="H30" i="10" s="1"/>
  <c r="N29" i="10"/>
  <c r="F29" i="10"/>
  <c r="H29" i="10" s="1"/>
  <c r="N27" i="10"/>
  <c r="N33" i="10" s="1"/>
  <c r="F27" i="10"/>
  <c r="F33" i="10" s="1"/>
  <c r="E24" i="10"/>
  <c r="H23" i="10"/>
  <c r="F23" i="10"/>
  <c r="F22" i="10"/>
  <c r="H22" i="10" s="1"/>
  <c r="F21" i="10"/>
  <c r="H21" i="10" s="1"/>
  <c r="F20" i="10"/>
  <c r="H20" i="10" s="1"/>
  <c r="H19" i="10"/>
  <c r="F19" i="10"/>
  <c r="H18" i="10"/>
  <c r="F18" i="10"/>
  <c r="H17" i="10"/>
  <c r="H24" i="10" s="1"/>
  <c r="F17" i="10"/>
  <c r="F24" i="10" s="1"/>
  <c r="E9" i="10"/>
  <c r="J21" i="10" s="1"/>
  <c r="H25" i="9"/>
  <c r="H23" i="9"/>
  <c r="E18" i="9" l="1"/>
  <c r="E28" i="9"/>
  <c r="E17" i="9"/>
  <c r="E27" i="9"/>
  <c r="E19" i="9"/>
  <c r="E26" i="9"/>
  <c r="G22" i="10"/>
  <c r="I22" i="10" s="1"/>
  <c r="J22" i="10" s="1"/>
  <c r="L22" i="10" s="1"/>
  <c r="F35" i="10"/>
  <c r="G30" i="10"/>
  <c r="I30" i="10" s="1"/>
  <c r="J30" i="10" s="1"/>
  <c r="L30" i="10" s="1"/>
  <c r="K30" i="10" s="1"/>
  <c r="G32" i="10"/>
  <c r="I32" i="10" s="1"/>
  <c r="J32" i="10" s="1"/>
  <c r="L32" i="10" s="1"/>
  <c r="K32" i="10" s="1"/>
  <c r="L20" i="10"/>
  <c r="G20" i="10"/>
  <c r="I20" i="10" s="1"/>
  <c r="J20" i="10" s="1"/>
  <c r="G29" i="10"/>
  <c r="I29" i="10" s="1"/>
  <c r="J29" i="10" s="1"/>
  <c r="L29" i="10"/>
  <c r="K29" i="10" s="1"/>
  <c r="G31" i="10"/>
  <c r="I31" i="10" s="1"/>
  <c r="J31" i="10" s="1"/>
  <c r="L31" i="10"/>
  <c r="K31" i="10" s="1"/>
  <c r="L21" i="10"/>
  <c r="G21" i="10"/>
  <c r="J17" i="10"/>
  <c r="G17" i="10"/>
  <c r="G24" i="10" s="1"/>
  <c r="L17" i="10"/>
  <c r="G18" i="10"/>
  <c r="I18" i="10" s="1"/>
  <c r="G23" i="10"/>
  <c r="I23" i="10" s="1"/>
  <c r="J23" i="10" s="1"/>
  <c r="L23" i="10" s="1"/>
  <c r="H27" i="10"/>
  <c r="G19" i="10"/>
  <c r="I19" i="10" s="1"/>
  <c r="J19" i="10" s="1"/>
  <c r="L19" i="10" s="1"/>
  <c r="K19" i="10" l="1"/>
  <c r="N19" i="10"/>
  <c r="M19" i="10" s="1"/>
  <c r="N23" i="10"/>
  <c r="M23" i="10" s="1"/>
  <c r="K23" i="10"/>
  <c r="K22" i="10"/>
  <c r="N22" i="10"/>
  <c r="M22" i="10" s="1"/>
  <c r="J18" i="10"/>
  <c r="L18" i="10" s="1"/>
  <c r="I24" i="10"/>
  <c r="K17" i="10"/>
  <c r="N17" i="10"/>
  <c r="F36" i="10"/>
  <c r="F37" i="10" s="1"/>
  <c r="F39" i="10" s="1"/>
  <c r="F38" i="10"/>
  <c r="K21" i="10"/>
  <c r="N21" i="10"/>
  <c r="M21" i="10" s="1"/>
  <c r="K20" i="10"/>
  <c r="N20" i="10"/>
  <c r="M20" i="10" s="1"/>
  <c r="G27" i="10"/>
  <c r="H33" i="10"/>
  <c r="H35" i="10" s="1"/>
  <c r="J24" i="10"/>
  <c r="H19" i="9"/>
  <c r="H28" i="9"/>
  <c r="H13" i="9" l="1"/>
  <c r="G13" i="9" s="1"/>
  <c r="E13" i="9"/>
  <c r="H38" i="10"/>
  <c r="H37" i="10"/>
  <c r="H39" i="10" s="1"/>
  <c r="M17" i="10"/>
  <c r="N18" i="10"/>
  <c r="M18" i="10" s="1"/>
  <c r="K18" i="10"/>
  <c r="K24" i="10" s="1"/>
  <c r="I27" i="10"/>
  <c r="G33" i="10"/>
  <c r="G35" i="10" s="1"/>
  <c r="G37" i="10" s="1"/>
  <c r="L24" i="10"/>
  <c r="H17" i="9"/>
  <c r="H16" i="9"/>
  <c r="H27" i="9"/>
  <c r="H26" i="9"/>
  <c r="H18" i="9"/>
  <c r="H14" i="9"/>
  <c r="E23" i="9" l="1"/>
  <c r="M24" i="10"/>
  <c r="M35" i="10" s="1"/>
  <c r="M36" i="10" s="1"/>
  <c r="M37" i="10" s="1"/>
  <c r="I33" i="10"/>
  <c r="I35" i="10" s="1"/>
  <c r="I36" i="10" s="1"/>
  <c r="I37" i="10" s="1"/>
  <c r="J27" i="10"/>
  <c r="N24" i="10"/>
  <c r="N35" i="10" s="1"/>
  <c r="H29" i="9"/>
  <c r="G29" i="9"/>
  <c r="E15" i="9" l="1"/>
  <c r="H15" i="9"/>
  <c r="J33" i="10"/>
  <c r="J35" i="10" s="1"/>
  <c r="L27" i="10"/>
  <c r="N36" i="10"/>
  <c r="N37" i="10" s="1"/>
  <c r="N39" i="10" s="1"/>
  <c r="N38" i="10"/>
  <c r="K27" i="10" l="1"/>
  <c r="K33" i="10" s="1"/>
  <c r="K35" i="10" s="1"/>
  <c r="K36" i="10" s="1"/>
  <c r="K37" i="10" s="1"/>
  <c r="L33" i="10"/>
  <c r="L35" i="10" s="1"/>
  <c r="J36" i="10"/>
  <c r="J37" i="10" s="1"/>
  <c r="J39" i="10" s="1"/>
  <c r="J38" i="10"/>
  <c r="G9" i="4"/>
  <c r="I9" i="4" s="1"/>
  <c r="L38" i="10" l="1"/>
  <c r="L36" i="10"/>
  <c r="L37" i="10" s="1"/>
  <c r="L39" i="10" s="1"/>
  <c r="J13" i="4"/>
  <c r="I13" i="4" s="1"/>
  <c r="I30" i="4"/>
  <c r="H13" i="4" l="1"/>
  <c r="G13" i="4" l="1"/>
  <c r="G30" i="4"/>
  <c r="E14" i="4" l="1"/>
  <c r="G14" i="4" s="1"/>
  <c r="I14" i="4" l="1"/>
  <c r="J14" i="4" s="1"/>
  <c r="H14" i="4"/>
  <c r="F31" i="4"/>
  <c r="E30" i="4"/>
  <c r="E26" i="4"/>
  <c r="G26" i="4" s="1"/>
  <c r="E27" i="4"/>
  <c r="G27" i="4" s="1"/>
  <c r="E28" i="4"/>
  <c r="G28" i="4" s="1"/>
  <c r="E29" i="4"/>
  <c r="G29" i="4" s="1"/>
  <c r="E24" i="4"/>
  <c r="G24" i="4" s="1"/>
  <c r="E20" i="4"/>
  <c r="G20" i="4" s="1"/>
  <c r="I26" i="4" l="1"/>
  <c r="J26" i="4" s="1"/>
  <c r="H26" i="4"/>
  <c r="I29" i="4"/>
  <c r="J29" i="4" s="1"/>
  <c r="H29" i="4"/>
  <c r="I28" i="4"/>
  <c r="J28" i="4" s="1"/>
  <c r="H28" i="4"/>
  <c r="I24" i="4"/>
  <c r="J24" i="4" s="1"/>
  <c r="H24" i="4"/>
  <c r="G31" i="4"/>
  <c r="I20" i="4"/>
  <c r="J20" i="4" s="1"/>
  <c r="H20" i="4"/>
  <c r="I27" i="4"/>
  <c r="J27" i="4" s="1"/>
  <c r="H27" i="4"/>
  <c r="E31" i="4"/>
  <c r="H31" i="4" l="1"/>
  <c r="I31" i="4"/>
  <c r="J31" i="4"/>
  <c r="E17" i="4"/>
  <c r="G17" i="4" s="1"/>
  <c r="I17" i="4" l="1"/>
  <c r="J17" i="4" s="1"/>
  <c r="H17" i="4"/>
  <c r="E16" i="4"/>
  <c r="G16" i="4" s="1"/>
  <c r="E18" i="4"/>
  <c r="G18" i="4" s="1"/>
  <c r="E19" i="4"/>
  <c r="G19" i="4" s="1"/>
  <c r="I19" i="4" l="1"/>
  <c r="J19" i="4" s="1"/>
  <c r="H19" i="4"/>
  <c r="I18" i="4"/>
  <c r="J18" i="4" s="1"/>
  <c r="H18" i="4"/>
  <c r="I16" i="4"/>
  <c r="J16" i="4" s="1"/>
  <c r="H16" i="4"/>
  <c r="E15" i="4"/>
  <c r="G15" i="4" l="1"/>
  <c r="I15" i="4" l="1"/>
  <c r="J15" i="4" s="1"/>
  <c r="H15" i="4"/>
  <c r="H21" i="4" s="1"/>
  <c r="H33" i="4" s="1"/>
  <c r="H36" i="4" s="1"/>
  <c r="G21" i="4"/>
  <c r="G33" i="4" s="1"/>
  <c r="G34" i="4" s="1"/>
  <c r="G35" i="4" s="1"/>
  <c r="F13" i="4" l="1"/>
  <c r="H34" i="4"/>
  <c r="H35" i="4" s="1"/>
  <c r="H37" i="4" s="1"/>
  <c r="J21" i="4"/>
  <c r="I21" i="4"/>
  <c r="I33" i="4" s="1"/>
  <c r="I34" i="4" s="1"/>
  <c r="I35" i="4" s="1"/>
  <c r="E13" i="4" l="1"/>
  <c r="E21" i="4" s="1"/>
  <c r="E33" i="4" s="1"/>
  <c r="E34" i="4" s="1"/>
  <c r="E35" i="4" s="1"/>
  <c r="F21" i="4"/>
  <c r="F33" i="4" s="1"/>
  <c r="J33" i="4"/>
  <c r="J36" i="4" s="1"/>
  <c r="M21" i="4"/>
  <c r="J34" i="4" l="1"/>
  <c r="J35" i="4" s="1"/>
  <c r="J37" i="4" s="1"/>
  <c r="F36" i="4"/>
  <c r="F34" i="4"/>
  <c r="F35" i="4" s="1"/>
  <c r="F37" i="4" s="1"/>
  <c r="E29" i="9" l="1"/>
  <c r="F29" i="9"/>
  <c r="F20" i="9" l="1"/>
  <c r="F31" i="9" s="1"/>
  <c r="E20" i="9"/>
  <c r="E31" i="9" s="1"/>
  <c r="E32" i="9" s="1"/>
  <c r="E33" i="9" s="1"/>
  <c r="F34" i="9" l="1"/>
  <c r="F32" i="9"/>
  <c r="F33" i="9" s="1"/>
  <c r="F35" i="9" s="1"/>
  <c r="H20" i="9"/>
  <c r="H31" i="9" s="1"/>
  <c r="G14" i="9"/>
  <c r="G18" i="9"/>
  <c r="G15" i="9"/>
  <c r="G17" i="9"/>
  <c r="G19" i="9"/>
  <c r="G16" i="9"/>
  <c r="G20" i="9" l="1"/>
  <c r="G31" i="9" s="1"/>
  <c r="G32" i="9" s="1"/>
  <c r="G33" i="9" s="1"/>
  <c r="H34" i="9"/>
  <c r="H32" i="9"/>
  <c r="H33" i="9" l="1"/>
  <c r="H35" i="9" s="1"/>
</calcChain>
</file>

<file path=xl/sharedStrings.xml><?xml version="1.0" encoding="utf-8"?>
<sst xmlns="http://schemas.openxmlformats.org/spreadsheetml/2006/main" count="237" uniqueCount="83">
  <si>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</si>
  <si>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</si>
  <si>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</si>
  <si>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</si>
  <si>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</si>
  <si>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</si>
  <si>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</si>
  <si>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</si>
  <si>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</si>
  <si>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Jrk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</si>
  <si>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</si>
  <si>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</si>
  <si>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</si>
  <si>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</si>
  <si>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</si>
  <si>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</si>
  <si>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Tarbimisteenused (koodid 610 kuni 640)</t>
  </si>
  <si>
    <t>Kinnisvara haldamine (haldusteenus)</t>
  </si>
  <si>
    <t>Üüripind (hooned)</t>
  </si>
  <si>
    <t>Territoorium</t>
  </si>
  <si>
    <t>KÕRVALTEENUSTE TASUD KOKKU</t>
  </si>
  <si>
    <t>Parkimiskohtade arv</t>
  </si>
  <si>
    <t>tk</t>
  </si>
  <si>
    <t>Heakord (310, 320, 360)</t>
  </si>
  <si>
    <t>Heakord (330, 340, 350)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</si>
  <si>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</si>
  <si>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</si>
  <si>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</si>
  <si>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</si>
  <si>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</si>
  <si>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Muutmise alus</t>
  </si>
  <si>
    <t>Remonttööd</t>
  </si>
  <si>
    <t>Tugiteenused (720)</t>
  </si>
  <si>
    <t>Tugiteenused (710)</t>
  </si>
  <si>
    <t>Lisa 3 üürilepingule nr Ü7254/14</t>
  </si>
  <si>
    <t>Sotsiaalkindlustusamet</t>
  </si>
  <si>
    <t>Tallinn, Endla 8</t>
  </si>
  <si>
    <t>ÜÜR JA KÕRVALTEENUSTE TASUD ILMA KÄIBEMAKSUTA (aastas)</t>
  </si>
  <si>
    <t>ÜÜR JA KÕRVALTEENUSTE TASUD KOOS KÄIBEMAKSUGA (aastas)</t>
  </si>
  <si>
    <t>Ei indekseerita</t>
  </si>
  <si>
    <t>Indekseerimine alates 01.01.16.a, 31.dets THI, koefitsient 1, max 3% aastas</t>
  </si>
  <si>
    <t>Eelmiste perioodide teenuste tasaarveldus</t>
  </si>
  <si>
    <t>teenuse hinna ja tarbimise muutuse alusel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</si>
  <si>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</si>
  <si>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</si>
  <si>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Kapitalikomponent (investeering)</t>
  </si>
  <si>
    <t>praegu pind lepingus</t>
  </si>
  <si>
    <t>Üür ja kõrvalteenuste tasu 01.01.2018 - 31.12.2019</t>
  </si>
  <si>
    <r>
      <t xml:space="preserve">Investeering 222 975 eur, intress 5,27%, tagasimakse 60 kuud;
</t>
    </r>
    <r>
      <rPr>
        <sz val="11"/>
        <color theme="1"/>
        <rFont val="Times New Roman"/>
        <family val="1"/>
        <charset val="186"/>
      </rPr>
      <t>tasutakse kuni 01.03.2020</t>
    </r>
  </si>
  <si>
    <t>01.01.2019 - 31.03.2019</t>
  </si>
  <si>
    <t>01.04.2019 - 31.12.2019</t>
  </si>
  <si>
    <t>pärast vähendamist pind 0-1k</t>
  </si>
  <si>
    <t>sh loobutud pind 2-4k</t>
  </si>
  <si>
    <r>
      <t>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</si>
  <si>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</si>
  <si>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2019a elarves tasaarveldatakse 2017a kõrvalteenuseid</t>
  </si>
  <si>
    <t>eurot</t>
  </si>
  <si>
    <t>3 kuud</t>
  </si>
  <si>
    <t>9 kuud</t>
  </si>
  <si>
    <r>
      <t>EUR/m</t>
    </r>
    <r>
      <rPr>
        <vertAlign val="superscript"/>
        <sz val="11"/>
        <color theme="1" tint="0.499984740745262"/>
        <rFont val="Calibri"/>
        <family val="1"/>
        <charset val="186"/>
        <scheme val="minor"/>
      </rPr>
      <t>2</t>
    </r>
  </si>
  <si>
    <t>Teenuse hinna ja tarbimise muutuse alusel</t>
  </si>
  <si>
    <r>
      <t>EUR/m</t>
    </r>
    <r>
      <rPr>
        <vertAlign val="superscript"/>
        <sz val="11"/>
        <rFont val="Calibri"/>
        <family val="1"/>
        <charset val="186"/>
        <scheme val="minor"/>
      </rPr>
      <t>2</t>
    </r>
  </si>
  <si>
    <t>ÜÜR JA KÕRVALTEENUSTE TASUD ILMA KÄIBEMAKSUTA (perioodil)</t>
  </si>
  <si>
    <t>ÜÜR JA KÕRVALTEENUSTE TASUD KOOS KÄIBEMAKSUGA (perioodil)</t>
  </si>
  <si>
    <t>indekseerimine</t>
  </si>
  <si>
    <t>Üüripind kuni 31.08.2020</t>
  </si>
  <si>
    <t>Lisanduv pind al 01.09.2020</t>
  </si>
  <si>
    <t>Üür ja kõrvalteenuste tasu 01.09.2020 - 31.12.2021</t>
  </si>
  <si>
    <t>01.03.2020 - 31.08.2020</t>
  </si>
  <si>
    <t>01.09.2020 - 31.12.2020</t>
  </si>
  <si>
    <t>01.01.2021 - 31.12.2021</t>
  </si>
  <si>
    <t>6 kuud</t>
  </si>
  <si>
    <t>4 kuud</t>
  </si>
  <si>
    <t>olemasolev pind</t>
  </si>
  <si>
    <t>lisanduv pind</t>
  </si>
  <si>
    <t>pind kokku</t>
  </si>
  <si>
    <t>Kõrvalteenuste eest tasumine tegelike kulude alusel, toodud prognoossummad</t>
  </si>
  <si>
    <t>12 kuud</t>
  </si>
  <si>
    <t>üüripinna täpsustamine</t>
  </si>
  <si>
    <t>Täpsustunud üüripind</t>
  </si>
  <si>
    <t>Üüripind</t>
  </si>
  <si>
    <t>Üüripind kokku alates 01.09.2020</t>
  </si>
  <si>
    <t>Indekseerimine, 31.dets THI, koefitsient 1, max 3% aastas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</si>
</sst>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indexed="8"/>
      <name val="Calibri"/>
      <family val="1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vertAlign val="superscript"/>
      <sz val="11"/>
      <color indexed="8"/>
      <name val="Calibri"/>
      <family val="1"/>
      <charset val="186"/>
      <scheme val="minor"/>
    </font>
    <font>
      <i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sz val="12"/>
      <color theme="1" tint="0.499984740745262"/>
      <name val="Times New Roman"/>
      <family val="1"/>
      <charset val="186"/>
    </font>
    <font>
      <vertAlign val="superscript"/>
      <sz val="11"/>
      <color theme="1" tint="0.499984740745262"/>
      <name val="Calibri"/>
      <family val="1"/>
      <charset val="186"/>
      <scheme val="minor"/>
    </font>
    <font>
      <sz val="12"/>
      <color theme="1" tint="0.499984740745262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Calibri"/>
      <family val="1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34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10" fillId="0" borderId="1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right"/>
    </xf>
    <xf numFmtId="0" fontId="11" fillId="0" borderId="1" xfId="0" applyFont="1" applyBorder="1"/>
    <xf numFmtId="0" fontId="9" fillId="0" borderId="0" xfId="0" applyFont="1" applyFill="1"/>
    <xf numFmtId="0" fontId="11" fillId="0" borderId="0" xfId="0" applyFont="1" applyBorder="1"/>
    <xf numFmtId="0" fontId="10" fillId="0" borderId="1" xfId="0" applyFont="1" applyBorder="1" applyAlignment="1">
      <alignment horizontal="right"/>
    </xf>
    <xf numFmtId="0" fontId="10" fillId="3" borderId="1" xfId="0" applyFont="1" applyFill="1" applyBorder="1"/>
    <xf numFmtId="0" fontId="10" fillId="0" borderId="0" xfId="0" applyFont="1" applyBorder="1" applyAlignment="1">
      <alignment horizontal="right"/>
    </xf>
    <xf numFmtId="0" fontId="10" fillId="3" borderId="0" xfId="0" applyFont="1" applyFill="1" applyBorder="1"/>
    <xf numFmtId="0" fontId="9" fillId="2" borderId="5" xfId="0" applyFont="1" applyFill="1" applyBorder="1"/>
    <xf numFmtId="0" fontId="10" fillId="2" borderId="6" xfId="0" applyFont="1" applyFill="1" applyBorder="1"/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9" fillId="0" borderId="1" xfId="0" applyFont="1" applyBorder="1"/>
    <xf numFmtId="0" fontId="13" fillId="0" borderId="2" xfId="0" applyFont="1" applyBorder="1"/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4" fontId="9" fillId="3" borderId="19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1" xfId="0" applyFont="1" applyFill="1" applyBorder="1"/>
    <xf numFmtId="0" fontId="9" fillId="0" borderId="2" xfId="0" applyFont="1" applyFill="1" applyBorder="1"/>
    <xf numFmtId="0" fontId="10" fillId="0" borderId="4" xfId="0" applyFont="1" applyBorder="1"/>
    <xf numFmtId="0" fontId="9" fillId="0" borderId="4" xfId="0" applyFont="1" applyBorder="1" applyAlignment="1">
      <alignment horizontal="left"/>
    </xf>
    <xf numFmtId="0" fontId="10" fillId="2" borderId="2" xfId="0" applyFont="1" applyFill="1" applyBorder="1"/>
    <xf numFmtId="0" fontId="10" fillId="2" borderId="3" xfId="0" applyFont="1" applyFill="1" applyBorder="1" applyAlignment="1">
      <alignment horizontal="left"/>
    </xf>
    <xf numFmtId="0" fontId="10" fillId="2" borderId="3" xfId="0" applyFont="1" applyFill="1" applyBorder="1"/>
    <xf numFmtId="4" fontId="11" fillId="2" borderId="20" xfId="0" applyNumberFormat="1" applyFont="1" applyFill="1" applyBorder="1" applyAlignment="1">
      <alignment horizontal="right"/>
    </xf>
    <xf numFmtId="4" fontId="10" fillId="2" borderId="21" xfId="0" applyNumberFormat="1" applyFont="1" applyFill="1" applyBorder="1" applyAlignment="1">
      <alignment horizontal="right"/>
    </xf>
    <xf numFmtId="4" fontId="12" fillId="2" borderId="3" xfId="0" applyNumberFormat="1" applyFont="1" applyFill="1" applyBorder="1" applyAlignment="1">
      <alignment horizontal="center"/>
    </xf>
    <xf numFmtId="0" fontId="10" fillId="3" borderId="9" xfId="0" applyFont="1" applyFill="1" applyBorder="1"/>
    <xf numFmtId="0" fontId="10" fillId="3" borderId="0" xfId="0" applyFont="1" applyFill="1" applyBorder="1" applyAlignment="1">
      <alignment horizontal="left"/>
    </xf>
    <xf numFmtId="4" fontId="12" fillId="3" borderId="22" xfId="0" applyNumberFormat="1" applyFont="1" applyFill="1" applyBorder="1" applyAlignment="1">
      <alignment horizontal="right"/>
    </xf>
    <xf numFmtId="4" fontId="10" fillId="3" borderId="23" xfId="0" applyNumberFormat="1" applyFont="1" applyFill="1" applyBorder="1" applyAlignment="1">
      <alignment horizontal="right"/>
    </xf>
    <xf numFmtId="4" fontId="12" fillId="3" borderId="0" xfId="0" applyNumberFormat="1" applyFont="1" applyFill="1" applyBorder="1" applyAlignment="1">
      <alignment horizontal="right"/>
    </xf>
    <xf numFmtId="4" fontId="10" fillId="3" borderId="0" xfId="0" applyNumberFormat="1" applyFont="1" applyFill="1" applyBorder="1" applyAlignment="1">
      <alignment horizontal="right"/>
    </xf>
    <xf numFmtId="0" fontId="9" fillId="2" borderId="2" xfId="0" applyFont="1" applyFill="1" applyBorder="1"/>
    <xf numFmtId="0" fontId="10" fillId="2" borderId="17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2" fontId="8" fillId="3" borderId="17" xfId="0" applyNumberFormat="1" applyFont="1" applyFill="1" applyBorder="1" applyAlignment="1">
      <alignment horizontal="right"/>
    </xf>
    <xf numFmtId="2" fontId="8" fillId="3" borderId="19" xfId="0" applyNumberFormat="1" applyFont="1" applyFill="1" applyBorder="1" applyAlignment="1">
      <alignment horizontal="right"/>
    </xf>
    <xf numFmtId="0" fontId="9" fillId="0" borderId="4" xfId="0" applyFont="1" applyBorder="1"/>
    <xf numFmtId="0" fontId="9" fillId="0" borderId="5" xfId="0" applyFont="1" applyBorder="1"/>
    <xf numFmtId="0" fontId="10" fillId="0" borderId="2" xfId="0" applyFont="1" applyBorder="1"/>
    <xf numFmtId="0" fontId="9" fillId="0" borderId="7" xfId="0" applyFont="1" applyBorder="1" applyAlignment="1">
      <alignment horizontal="left"/>
    </xf>
    <xf numFmtId="0" fontId="8" fillId="3" borderId="7" xfId="0" applyFont="1" applyFill="1" applyBorder="1" applyAlignment="1">
      <alignment horizontal="center" vertical="center" wrapText="1"/>
    </xf>
    <xf numFmtId="0" fontId="10" fillId="4" borderId="2" xfId="0" applyFont="1" applyFill="1" applyBorder="1"/>
    <xf numFmtId="0" fontId="10" fillId="4" borderId="7" xfId="0" applyFont="1" applyFill="1" applyBorder="1" applyAlignment="1">
      <alignment horizontal="left"/>
    </xf>
    <xf numFmtId="0" fontId="10" fillId="4" borderId="7" xfId="0" applyFont="1" applyFill="1" applyBorder="1"/>
    <xf numFmtId="4" fontId="10" fillId="4" borderId="20" xfId="0" applyNumberFormat="1" applyFont="1" applyFill="1" applyBorder="1" applyAlignment="1">
      <alignment horizontal="right"/>
    </xf>
    <xf numFmtId="4" fontId="10" fillId="4" borderId="21" xfId="0" applyNumberFormat="1" applyFont="1" applyFill="1" applyBorder="1" applyAlignment="1">
      <alignment horizontal="right"/>
    </xf>
    <xf numFmtId="4" fontId="11" fillId="4" borderId="3" xfId="0" applyNumberFormat="1" applyFont="1" applyFill="1" applyBorder="1" applyAlignment="1">
      <alignment horizontal="right"/>
    </xf>
    <xf numFmtId="4" fontId="10" fillId="4" borderId="2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9" fontId="11" fillId="0" borderId="0" xfId="0" applyNumberFormat="1" applyFont="1" applyFill="1" applyBorder="1" applyAlignment="1">
      <alignment horizontal="left"/>
    </xf>
    <xf numFmtId="3" fontId="9" fillId="0" borderId="0" xfId="0" applyNumberFormat="1" applyFont="1" applyBorder="1" applyAlignment="1">
      <alignment horizontal="right"/>
    </xf>
    <xf numFmtId="0" fontId="10" fillId="0" borderId="0" xfId="0" applyFont="1"/>
    <xf numFmtId="0" fontId="14" fillId="0" borderId="0" xfId="0" applyFont="1"/>
    <xf numFmtId="164" fontId="1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" xfId="0" applyFont="1" applyFill="1" applyBorder="1"/>
    <xf numFmtId="9" fontId="0" fillId="0" borderId="0" xfId="0" applyNumberFormat="1"/>
    <xf numFmtId="165" fontId="10" fillId="0" borderId="1" xfId="0" applyNumberFormat="1" applyFont="1" applyFill="1" applyBorder="1"/>
    <xf numFmtId="0" fontId="0" fillId="0" borderId="9" xfId="0" applyBorder="1"/>
    <xf numFmtId="2" fontId="0" fillId="0" borderId="9" xfId="0" applyNumberFormat="1" applyBorder="1"/>
    <xf numFmtId="0" fontId="1" fillId="0" borderId="1" xfId="0" applyFont="1" applyBorder="1"/>
    <xf numFmtId="4" fontId="8" fillId="3" borderId="17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horizontal="right"/>
    </xf>
    <xf numFmtId="4" fontId="10" fillId="3" borderId="22" xfId="0" applyNumberFormat="1" applyFont="1" applyFill="1" applyBorder="1" applyAlignment="1">
      <alignment horizontal="right"/>
    </xf>
    <xf numFmtId="2" fontId="9" fillId="3" borderId="22" xfId="0" applyNumberFormat="1" applyFont="1" applyFill="1" applyBorder="1"/>
    <xf numFmtId="4" fontId="10" fillId="3" borderId="22" xfId="0" applyNumberFormat="1" applyFont="1" applyFill="1" applyBorder="1"/>
    <xf numFmtId="4" fontId="11" fillId="3" borderId="23" xfId="0" applyNumberFormat="1" applyFont="1" applyFill="1" applyBorder="1"/>
    <xf numFmtId="4" fontId="11" fillId="3" borderId="25" xfId="0" applyNumberFormat="1" applyFont="1" applyFill="1" applyBorder="1"/>
    <xf numFmtId="0" fontId="11" fillId="3" borderId="22" xfId="0" applyFont="1" applyFill="1" applyBorder="1"/>
    <xf numFmtId="0" fontId="11" fillId="3" borderId="24" xfId="0" applyFont="1" applyFill="1" applyBorder="1"/>
    <xf numFmtId="4" fontId="6" fillId="0" borderId="0" xfId="0" applyNumberFormat="1" applyFont="1"/>
    <xf numFmtId="4" fontId="0" fillId="0" borderId="0" xfId="0" applyNumberFormat="1"/>
    <xf numFmtId="0" fontId="14" fillId="0" borderId="0" xfId="0" applyFont="1" applyFill="1"/>
    <xf numFmtId="0" fontId="15" fillId="0" borderId="0" xfId="0" applyFont="1" applyBorder="1" applyAlignment="1">
      <alignment horizontal="right"/>
    </xf>
    <xf numFmtId="3" fontId="9" fillId="3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7" fillId="0" borderId="0" xfId="0" applyFont="1" applyFill="1" applyAlignment="1"/>
    <xf numFmtId="165" fontId="17" fillId="0" borderId="1" xfId="0" applyNumberFormat="1" applyFont="1" applyFill="1" applyBorder="1"/>
    <xf numFmtId="0" fontId="17" fillId="3" borderId="1" xfId="0" applyFont="1" applyFill="1" applyBorder="1"/>
    <xf numFmtId="0" fontId="14" fillId="0" borderId="1" xfId="0" applyFont="1" applyBorder="1"/>
    <xf numFmtId="0" fontId="14" fillId="3" borderId="11" xfId="0" applyFont="1" applyFill="1" applyBorder="1"/>
    <xf numFmtId="0" fontId="17" fillId="0" borderId="0" xfId="0" applyFont="1" applyBorder="1" applyAlignment="1">
      <alignment horizontal="right"/>
    </xf>
    <xf numFmtId="4" fontId="19" fillId="3" borderId="17" xfId="0" applyNumberFormat="1" applyFont="1" applyFill="1" applyBorder="1" applyAlignment="1">
      <alignment horizontal="right"/>
    </xf>
    <xf numFmtId="4" fontId="14" fillId="3" borderId="19" xfId="0" applyNumberFormat="1" applyFont="1" applyFill="1" applyBorder="1" applyAlignment="1">
      <alignment horizontal="right"/>
    </xf>
    <xf numFmtId="2" fontId="19" fillId="3" borderId="17" xfId="0" applyNumberFormat="1" applyFont="1" applyFill="1" applyBorder="1" applyAlignment="1">
      <alignment horizontal="right"/>
    </xf>
    <xf numFmtId="2" fontId="19" fillId="3" borderId="19" xfId="0" applyNumberFormat="1" applyFont="1" applyFill="1" applyBorder="1" applyAlignment="1">
      <alignment horizontal="right"/>
    </xf>
    <xf numFmtId="2" fontId="14" fillId="3" borderId="22" xfId="0" applyNumberFormat="1" applyFont="1" applyFill="1" applyBorder="1"/>
    <xf numFmtId="4" fontId="8" fillId="0" borderId="17" xfId="0" applyNumberFormat="1" applyFont="1" applyFill="1" applyBorder="1" applyAlignment="1">
      <alignment horizontal="right"/>
    </xf>
    <xf numFmtId="4" fontId="8" fillId="0" borderId="18" xfId="0" applyNumberFormat="1" applyFont="1" applyFill="1" applyBorder="1" applyAlignment="1">
      <alignment horizontal="right"/>
    </xf>
    <xf numFmtId="4" fontId="19" fillId="0" borderId="17" xfId="0" applyNumberFormat="1" applyFont="1" applyFill="1" applyBorder="1" applyAlignment="1">
      <alignment horizontal="right"/>
    </xf>
    <xf numFmtId="4" fontId="19" fillId="0" borderId="18" xfId="0" applyNumberFormat="1" applyFont="1" applyFill="1" applyBorder="1" applyAlignment="1">
      <alignment horizontal="right"/>
    </xf>
    <xf numFmtId="0" fontId="14" fillId="2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/>
    </xf>
    <xf numFmtId="4" fontId="19" fillId="2" borderId="20" xfId="0" applyNumberFormat="1" applyFont="1" applyFill="1" applyBorder="1" applyAlignment="1">
      <alignment horizontal="right"/>
    </xf>
    <xf numFmtId="4" fontId="20" fillId="3" borderId="22" xfId="0" applyNumberFormat="1" applyFont="1" applyFill="1" applyBorder="1" applyAlignment="1">
      <alignment horizontal="right"/>
    </xf>
    <xf numFmtId="4" fontId="14" fillId="3" borderId="23" xfId="0" applyNumberFormat="1" applyFont="1" applyFill="1" applyBorder="1" applyAlignment="1">
      <alignment horizontal="right"/>
    </xf>
    <xf numFmtId="0" fontId="14" fillId="2" borderId="17" xfId="0" applyFont="1" applyFill="1" applyBorder="1" applyAlignment="1">
      <alignment horizontal="center"/>
    </xf>
    <xf numFmtId="0" fontId="14" fillId="2" borderId="19" xfId="0" applyFont="1" applyFill="1" applyBorder="1" applyAlignment="1">
      <alignment horizontal="center"/>
    </xf>
    <xf numFmtId="4" fontId="14" fillId="4" borderId="20" xfId="0" applyNumberFormat="1" applyFont="1" applyFill="1" applyBorder="1" applyAlignment="1">
      <alignment horizontal="right"/>
    </xf>
    <xf numFmtId="4" fontId="14" fillId="4" borderId="21" xfId="0" applyNumberFormat="1" applyFont="1" applyFill="1" applyBorder="1" applyAlignment="1">
      <alignment horizontal="right"/>
    </xf>
    <xf numFmtId="4" fontId="14" fillId="3" borderId="22" xfId="0" applyNumberFormat="1" applyFont="1" applyFill="1" applyBorder="1" applyAlignment="1">
      <alignment horizontal="right"/>
    </xf>
    <xf numFmtId="4" fontId="14" fillId="3" borderId="22" xfId="0" applyNumberFormat="1" applyFont="1" applyFill="1" applyBorder="1"/>
    <xf numFmtId="0" fontId="19" fillId="3" borderId="22" xfId="0" applyFont="1" applyFill="1" applyBorder="1"/>
    <xf numFmtId="4" fontId="19" fillId="3" borderId="23" xfId="0" applyNumberFormat="1" applyFont="1" applyFill="1" applyBorder="1"/>
    <xf numFmtId="0" fontId="19" fillId="3" borderId="24" xfId="0" applyFont="1" applyFill="1" applyBorder="1"/>
    <xf numFmtId="4" fontId="19" fillId="3" borderId="25" xfId="0" applyNumberFormat="1" applyFont="1" applyFill="1" applyBorder="1"/>
    <xf numFmtId="3" fontId="9" fillId="3" borderId="2" xfId="0" applyNumberFormat="1" applyFont="1" applyFill="1" applyBorder="1" applyAlignment="1"/>
    <xf numFmtId="4" fontId="10" fillId="2" borderId="2" xfId="0" applyNumberFormat="1" applyFont="1" applyFill="1" applyBorder="1" applyAlignment="1"/>
    <xf numFmtId="0" fontId="9" fillId="3" borderId="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/>
    <xf numFmtId="4" fontId="14" fillId="5" borderId="21" xfId="0" applyNumberFormat="1" applyFont="1" applyFill="1" applyBorder="1" applyAlignment="1">
      <alignment horizontal="right"/>
    </xf>
    <xf numFmtId="2" fontId="0" fillId="5" borderId="9" xfId="0" applyNumberFormat="1" applyFill="1" applyBorder="1"/>
    <xf numFmtId="0" fontId="14" fillId="5" borderId="0" xfId="0" applyFont="1" applyFill="1"/>
    <xf numFmtId="0" fontId="16" fillId="5" borderId="0" xfId="0" applyFont="1" applyFill="1"/>
    <xf numFmtId="0" fontId="21" fillId="2" borderId="15" xfId="0" applyFont="1" applyFill="1" applyBorder="1" applyAlignment="1">
      <alignment horizontal="center"/>
    </xf>
    <xf numFmtId="0" fontId="21" fillId="2" borderId="16" xfId="0" applyFont="1" applyFill="1" applyBorder="1" applyAlignment="1">
      <alignment horizontal="center"/>
    </xf>
    <xf numFmtId="4" fontId="23" fillId="3" borderId="17" xfId="0" applyNumberFormat="1" applyFont="1" applyFill="1" applyBorder="1" applyAlignment="1">
      <alignment horizontal="right"/>
    </xf>
    <xf numFmtId="4" fontId="23" fillId="0" borderId="18" xfId="0" applyNumberFormat="1" applyFont="1" applyFill="1" applyBorder="1" applyAlignment="1">
      <alignment horizontal="right"/>
    </xf>
    <xf numFmtId="4" fontId="21" fillId="2" borderId="20" xfId="0" applyNumberFormat="1" applyFont="1" applyFill="1" applyBorder="1" applyAlignment="1">
      <alignment horizontal="right"/>
    </xf>
    <xf numFmtId="4" fontId="21" fillId="2" borderId="21" xfId="0" applyNumberFormat="1" applyFont="1" applyFill="1" applyBorder="1" applyAlignment="1">
      <alignment horizontal="right"/>
    </xf>
    <xf numFmtId="4" fontId="21" fillId="3" borderId="22" xfId="0" applyNumberFormat="1" applyFont="1" applyFill="1" applyBorder="1" applyAlignment="1">
      <alignment horizontal="right"/>
    </xf>
    <xf numFmtId="4" fontId="21" fillId="3" borderId="23" xfId="0" applyNumberFormat="1" applyFont="1" applyFill="1" applyBorder="1" applyAlignment="1">
      <alignment horizontal="right"/>
    </xf>
    <xf numFmtId="0" fontId="21" fillId="2" borderId="17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2" fontId="23" fillId="3" borderId="17" xfId="0" applyNumberFormat="1" applyFont="1" applyFill="1" applyBorder="1" applyAlignment="1">
      <alignment horizontal="right"/>
    </xf>
    <xf numFmtId="2" fontId="23" fillId="3" borderId="19" xfId="0" applyNumberFormat="1" applyFont="1" applyFill="1" applyBorder="1" applyAlignment="1">
      <alignment horizontal="right"/>
    </xf>
    <xf numFmtId="4" fontId="21" fillId="4" borderId="20" xfId="0" applyNumberFormat="1" applyFont="1" applyFill="1" applyBorder="1" applyAlignment="1">
      <alignment horizontal="right"/>
    </xf>
    <xf numFmtId="4" fontId="21" fillId="4" borderId="21" xfId="0" applyNumberFormat="1" applyFont="1" applyFill="1" applyBorder="1" applyAlignment="1">
      <alignment horizontal="right"/>
    </xf>
    <xf numFmtId="2" fontId="23" fillId="3" borderId="22" xfId="0" applyNumberFormat="1" applyFont="1" applyFill="1" applyBorder="1"/>
    <xf numFmtId="4" fontId="21" fillId="3" borderId="22" xfId="0" applyNumberFormat="1" applyFont="1" applyFill="1" applyBorder="1"/>
    <xf numFmtId="0" fontId="21" fillId="3" borderId="22" xfId="0" applyFont="1" applyFill="1" applyBorder="1"/>
    <xf numFmtId="4" fontId="21" fillId="3" borderId="23" xfId="0" applyNumberFormat="1" applyFont="1" applyFill="1" applyBorder="1"/>
    <xf numFmtId="0" fontId="21" fillId="3" borderId="24" xfId="0" applyFont="1" applyFill="1" applyBorder="1"/>
    <xf numFmtId="4" fontId="21" fillId="3" borderId="25" xfId="0" applyNumberFormat="1" applyFont="1" applyFill="1" applyBorder="1"/>
    <xf numFmtId="165" fontId="10" fillId="3" borderId="1" xfId="0" applyNumberFormat="1" applyFont="1" applyFill="1" applyBorder="1"/>
    <xf numFmtId="0" fontId="0" fillId="0" borderId="0" xfId="0" applyFill="1"/>
    <xf numFmtId="4" fontId="1" fillId="3" borderId="17" xfId="0" applyNumberFormat="1" applyFont="1" applyFill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11" fillId="2" borderId="15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4" fontId="1" fillId="6" borderId="17" xfId="0" applyNumberFormat="1" applyFont="1" applyFill="1" applyBorder="1" applyAlignment="1">
      <alignment horizontal="right"/>
    </xf>
    <xf numFmtId="4" fontId="1" fillId="6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4" fontId="11" fillId="2" borderId="21" xfId="0" applyNumberFormat="1" applyFont="1" applyFill="1" applyBorder="1" applyAlignment="1">
      <alignment horizontal="right"/>
    </xf>
    <xf numFmtId="4" fontId="11" fillId="7" borderId="20" xfId="0" applyNumberFormat="1" applyFont="1" applyFill="1" applyBorder="1" applyAlignment="1">
      <alignment horizontal="right"/>
    </xf>
    <xf numFmtId="4" fontId="11" fillId="7" borderId="21" xfId="0" applyNumberFormat="1" applyFont="1" applyFill="1" applyBorder="1" applyAlignment="1">
      <alignment horizontal="right"/>
    </xf>
    <xf numFmtId="4" fontId="11" fillId="3" borderId="22" xfId="0" applyNumberFormat="1" applyFont="1" applyFill="1" applyBorder="1" applyAlignment="1">
      <alignment horizontal="right"/>
    </xf>
    <xf numFmtId="4" fontId="11" fillId="3" borderId="23" xfId="0" applyNumberFormat="1" applyFont="1" applyFill="1" applyBorder="1" applyAlignment="1">
      <alignment horizontal="right"/>
    </xf>
    <xf numFmtId="0" fontId="11" fillId="2" borderId="17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7" borderId="17" xfId="0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2" fontId="1" fillId="3" borderId="19" xfId="0" applyNumberFormat="1" applyFont="1" applyFill="1" applyBorder="1" applyAlignment="1">
      <alignment horizontal="right"/>
    </xf>
    <xf numFmtId="2" fontId="1" fillId="6" borderId="17" xfId="0" applyNumberFormat="1" applyFont="1" applyFill="1" applyBorder="1" applyAlignment="1">
      <alignment horizontal="right"/>
    </xf>
    <xf numFmtId="2" fontId="1" fillId="6" borderId="19" xfId="0" applyNumberFormat="1" applyFont="1" applyFill="1" applyBorder="1" applyAlignment="1">
      <alignment horizontal="right"/>
    </xf>
    <xf numFmtId="4" fontId="11" fillId="4" borderId="20" xfId="0" applyNumberFormat="1" applyFont="1" applyFill="1" applyBorder="1" applyAlignment="1">
      <alignment horizontal="right"/>
    </xf>
    <xf numFmtId="4" fontId="11" fillId="4" borderId="21" xfId="0" applyNumberFormat="1" applyFont="1" applyFill="1" applyBorder="1" applyAlignment="1">
      <alignment horizontal="right"/>
    </xf>
    <xf numFmtId="4" fontId="11" fillId="6" borderId="22" xfId="0" applyNumberFormat="1" applyFont="1" applyFill="1" applyBorder="1" applyAlignment="1">
      <alignment horizontal="right"/>
    </xf>
    <xf numFmtId="4" fontId="11" fillId="6" borderId="23" xfId="0" applyNumberFormat="1" applyFont="1" applyFill="1" applyBorder="1" applyAlignment="1">
      <alignment horizontal="right"/>
    </xf>
    <xf numFmtId="2" fontId="1" fillId="3" borderId="22" xfId="0" applyNumberFormat="1" applyFont="1" applyFill="1" applyBorder="1"/>
    <xf numFmtId="2" fontId="1" fillId="6" borderId="22" xfId="0" applyNumberFormat="1" applyFont="1" applyFill="1" applyBorder="1"/>
    <xf numFmtId="4" fontId="11" fillId="3" borderId="22" xfId="0" applyNumberFormat="1" applyFont="1" applyFill="1" applyBorder="1"/>
    <xf numFmtId="4" fontId="11" fillId="6" borderId="22" xfId="0" applyNumberFormat="1" applyFont="1" applyFill="1" applyBorder="1"/>
    <xf numFmtId="0" fontId="11" fillId="6" borderId="22" xfId="0" applyFont="1" applyFill="1" applyBorder="1"/>
    <xf numFmtId="4" fontId="11" fillId="6" borderId="23" xfId="0" applyNumberFormat="1" applyFont="1" applyFill="1" applyBorder="1"/>
    <xf numFmtId="0" fontId="11" fillId="6" borderId="24" xfId="0" applyFont="1" applyFill="1" applyBorder="1"/>
    <xf numFmtId="4" fontId="11" fillId="6" borderId="25" xfId="0" applyNumberFormat="1" applyFont="1" applyFill="1" applyBorder="1"/>
    <xf numFmtId="164" fontId="0" fillId="0" borderId="0" xfId="0" applyNumberFormat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4" fillId="0" borderId="0" xfId="0" applyFont="1" applyBorder="1" applyAlignment="1"/>
    <xf numFmtId="0" fontId="0" fillId="0" borderId="0" xfId="0" applyBorder="1"/>
    <xf numFmtId="0" fontId="11" fillId="2" borderId="2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1" fillId="0" borderId="17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3" fontId="11" fillId="3" borderId="26" xfId="0" applyNumberFormat="1" applyFont="1" applyFill="1" applyBorder="1" applyAlignment="1">
      <alignment horizontal="center"/>
    </xf>
    <xf numFmtId="3" fontId="11" fillId="3" borderId="27" xfId="0" applyNumberFormat="1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3" fontId="11" fillId="6" borderId="26" xfId="0" applyNumberFormat="1" applyFont="1" applyFill="1" applyBorder="1" applyAlignment="1">
      <alignment horizontal="center"/>
    </xf>
    <xf numFmtId="3" fontId="11" fillId="6" borderId="27" xfId="0" applyNumberFormat="1" applyFont="1" applyFill="1" applyBorder="1" applyAlignment="1">
      <alignment horizontal="center"/>
    </xf>
    <xf numFmtId="0" fontId="9" fillId="3" borderId="2" xfId="0" applyFont="1" applyFill="1" applyBorder="1" applyAlignment="1"/>
    <xf numFmtId="0" fontId="9" fillId="3" borderId="3" xfId="0" applyFont="1" applyFill="1" applyBorder="1" applyAlignment="1"/>
    <xf numFmtId="0" fontId="7" fillId="0" borderId="0" xfId="0" applyFont="1" applyFill="1" applyAlignment="1">
      <alignment horizontal="center"/>
    </xf>
    <xf numFmtId="0" fontId="1" fillId="3" borderId="1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/>
    </xf>
    <xf numFmtId="3" fontId="9" fillId="3" borderId="11" xfId="0" applyNumberFormat="1" applyFont="1" applyFill="1" applyBorder="1" applyAlignment="1">
      <alignment horizontal="center"/>
    </xf>
    <xf numFmtId="3" fontId="9" fillId="3" borderId="28" xfId="0" applyNumberFormat="1" applyFont="1" applyFill="1" applyBorder="1" applyAlignment="1">
      <alignment horizontal="center"/>
    </xf>
    <xf numFmtId="3" fontId="21" fillId="3" borderId="26" xfId="0" applyNumberFormat="1" applyFont="1" applyFill="1" applyBorder="1" applyAlignment="1">
      <alignment horizontal="center"/>
    </xf>
    <xf numFmtId="3" fontId="21" fillId="3" borderId="27" xfId="0" applyNumberFormat="1" applyFont="1" applyFill="1" applyBorder="1" applyAlignment="1">
      <alignment horizontal="center"/>
    </xf>
    <xf numFmtId="0" fontId="14" fillId="0" borderId="29" xfId="0" applyFont="1" applyFill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center" wrapText="1"/>
    </xf>
    <xf numFmtId="3" fontId="19" fillId="3" borderId="26" xfId="0" applyNumberFormat="1" applyFont="1" applyFill="1" applyBorder="1" applyAlignment="1">
      <alignment horizontal="center"/>
    </xf>
    <xf numFmtId="3" fontId="19" fillId="3" borderId="27" xfId="0" applyNumberFormat="1" applyFont="1" applyFill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 wrapText="1"/>
    </xf>
  </cellXfs>
  <cellStyles count="2">
    <cellStyle name="Normaallaad 4" xfId="1" xr:uid="{8E8F9FA1-DE12-45FF-AEC8-E72C77489D85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30118-A125-4BA6-9DEC-80EFD2965750}">
  <dimension ref="A1:X41"/>
  <sheetViews>
    <sheetView tabSelected="1" zoomScale="80" zoomScaleNormal="80" workbookViewId="0">
      <selection activeCell="I40" sqref="I40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61.5703125" style="3" customWidth="1"/>
    <col min="5" max="8" width="15.5703125" style="3" customWidth="1"/>
    <col min="9" max="9" width="25" style="3" customWidth="1"/>
    <col min="10" max="10" width="34.28515625" style="3" customWidth="1"/>
    <col min="11" max="12" width="15.5703125" style="3" customWidth="1"/>
    <col min="13" max="14" width="15.42578125" customWidth="1"/>
    <col min="15" max="15" width="26.28515625" customWidth="1"/>
    <col min="16" max="16" width="30.42578125" customWidth="1"/>
    <col min="17" max="17" width="27.85546875" customWidth="1"/>
    <col min="18" max="18" width="36.85546875" customWidth="1"/>
    <col min="19" max="20" width="12.5703125" customWidth="1"/>
    <col min="21" max="21" width="16.140625" customWidth="1"/>
    <col min="22" max="22" width="30.5703125" customWidth="1"/>
    <col min="24" max="24" width="19" customWidth="1"/>
  </cols>
  <sheetData>
    <row r="1" spans="1:24" x14ac:dyDescent="0.25">
      <c r="J1" s="158" t="s">
        <v>34</v>
      </c>
    </row>
    <row r="2" spans="1:24" ht="18.75" x14ac:dyDescent="0.3">
      <c r="A2" s="212" t="s">
        <v>67</v>
      </c>
      <c r="B2" s="212"/>
      <c r="C2" s="212"/>
      <c r="D2" s="212"/>
      <c r="E2" s="212"/>
      <c r="F2" s="212"/>
      <c r="G2" s="212"/>
      <c r="H2" s="212"/>
      <c r="I2" s="212"/>
      <c r="J2" s="212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5.75" x14ac:dyDescent="0.25">
      <c r="A3" s="4"/>
      <c r="B3" s="4"/>
      <c r="C3" s="4"/>
      <c r="D3" s="4"/>
      <c r="E3" s="4"/>
      <c r="F3" s="4"/>
      <c r="G3" s="4"/>
      <c r="H3" s="4"/>
    </row>
    <row r="4" spans="1:24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</row>
    <row r="5" spans="1:24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</row>
    <row r="6" spans="1:24" ht="15.75" x14ac:dyDescent="0.25">
      <c r="A6" s="5"/>
      <c r="B6" s="5"/>
      <c r="C6" s="10"/>
      <c r="D6" s="13"/>
      <c r="E6" s="69"/>
      <c r="F6" s="12"/>
      <c r="G6" s="91"/>
      <c r="H6" s="5"/>
      <c r="I6"/>
      <c r="J6"/>
      <c r="K6" s="156"/>
      <c r="L6" s="156"/>
    </row>
    <row r="7" spans="1:24" ht="17.25" x14ac:dyDescent="0.25">
      <c r="A7" s="5"/>
      <c r="B7" s="5"/>
      <c r="C7" s="5"/>
      <c r="D7" s="14" t="s">
        <v>80</v>
      </c>
      <c r="E7" s="155">
        <v>843.9</v>
      </c>
      <c r="F7" s="15" t="s">
        <v>43</v>
      </c>
      <c r="H7"/>
      <c r="I7"/>
      <c r="J7"/>
      <c r="K7"/>
      <c r="L7"/>
    </row>
    <row r="8" spans="1:24" ht="17.25" x14ac:dyDescent="0.25">
      <c r="A8" s="1"/>
      <c r="B8" s="1"/>
      <c r="C8" s="1"/>
      <c r="D8" s="71" t="s">
        <v>19</v>
      </c>
      <c r="E8" s="72">
        <v>3532</v>
      </c>
      <c r="F8" s="73" t="s">
        <v>43</v>
      </c>
      <c r="G8" s="2"/>
      <c r="H8"/>
      <c r="I8"/>
      <c r="J8"/>
      <c r="K8"/>
      <c r="L8"/>
    </row>
    <row r="9" spans="1:24" ht="15.75" x14ac:dyDescent="0.25">
      <c r="A9" s="1"/>
      <c r="B9" s="1"/>
      <c r="C9" s="1"/>
      <c r="D9" s="71" t="s">
        <v>21</v>
      </c>
      <c r="E9" s="72">
        <v>26</v>
      </c>
      <c r="F9" s="74" t="s">
        <v>22</v>
      </c>
      <c r="G9" s="2"/>
      <c r="H9"/>
      <c r="I9"/>
      <c r="J9"/>
      <c r="K9"/>
      <c r="L9"/>
    </row>
    <row r="10" spans="1:24" ht="16.5" thickBot="1" x14ac:dyDescent="0.3">
      <c r="A10" s="1"/>
      <c r="B10" s="1"/>
      <c r="C10" s="1"/>
      <c r="D10" s="193"/>
      <c r="E10" s="194"/>
      <c r="F10" s="191"/>
      <c r="G10" s="192"/>
      <c r="H10"/>
      <c r="I10"/>
      <c r="J10"/>
      <c r="K10"/>
      <c r="L10"/>
    </row>
    <row r="11" spans="1:24" ht="16.5" thickBot="1" x14ac:dyDescent="0.3">
      <c r="A11" s="5"/>
      <c r="B11" s="5"/>
      <c r="C11" s="5"/>
      <c r="D11" s="16"/>
      <c r="E11" s="208" t="s">
        <v>69</v>
      </c>
      <c r="F11" s="209"/>
      <c r="G11" s="202" t="s">
        <v>70</v>
      </c>
      <c r="H11" s="203"/>
      <c r="I11" s="6"/>
      <c r="J11" s="6"/>
      <c r="K11" s="197"/>
      <c r="L11" s="197"/>
    </row>
    <row r="12" spans="1:24" ht="17.25" x14ac:dyDescent="0.25">
      <c r="A12" s="18" t="s">
        <v>9</v>
      </c>
      <c r="B12" s="19" t="s">
        <v>26</v>
      </c>
      <c r="C12" s="19"/>
      <c r="D12" s="19"/>
      <c r="E12" s="161" t="s">
        <v>61</v>
      </c>
      <c r="F12" s="162" t="s">
        <v>8</v>
      </c>
      <c r="G12" s="20" t="s">
        <v>44</v>
      </c>
      <c r="H12" s="21" t="s">
        <v>8</v>
      </c>
      <c r="I12" s="198" t="s">
        <v>30</v>
      </c>
      <c r="J12" s="199" t="s">
        <v>13</v>
      </c>
      <c r="K12" s="77"/>
      <c r="L12"/>
    </row>
    <row r="13" spans="1:24" ht="15.75" x14ac:dyDescent="0.25">
      <c r="A13" s="8">
        <v>1</v>
      </c>
      <c r="B13" s="23"/>
      <c r="C13" s="23" t="s">
        <v>15</v>
      </c>
      <c r="D13" s="26"/>
      <c r="E13" s="163">
        <f>F13/$E$7</f>
        <v>2.5083477115666635</v>
      </c>
      <c r="F13" s="164">
        <v>2116.7946337911071</v>
      </c>
      <c r="G13" s="80">
        <f>H13/$E$7</f>
        <v>2.5534979703748633</v>
      </c>
      <c r="H13" s="27">
        <f>F13*1.018</f>
        <v>2154.8969371993471</v>
      </c>
      <c r="I13" s="233" t="s">
        <v>82</v>
      </c>
      <c r="J13" s="223"/>
      <c r="K13" s="78"/>
      <c r="L13"/>
    </row>
    <row r="14" spans="1:24" ht="15.75" x14ac:dyDescent="0.25">
      <c r="A14" s="8">
        <v>2</v>
      </c>
      <c r="B14" s="28">
        <v>100</v>
      </c>
      <c r="C14" s="29" t="s">
        <v>17</v>
      </c>
      <c r="D14" s="30"/>
      <c r="E14" s="163">
        <f t="shared" ref="E14:E19" si="0">F14/$E$7</f>
        <v>0.34833573457670225</v>
      </c>
      <c r="F14" s="164">
        <v>293.960526409279</v>
      </c>
      <c r="G14" s="80">
        <f t="shared" ref="G14:G19" si="1">H14/$E$7</f>
        <v>0.35460577779908287</v>
      </c>
      <c r="H14" s="27">
        <f t="shared" ref="H14:H19" si="2">F14*1.018</f>
        <v>299.25181588464602</v>
      </c>
      <c r="I14" s="221"/>
      <c r="J14" s="224"/>
      <c r="K14" s="78"/>
      <c r="L14"/>
    </row>
    <row r="15" spans="1:24" ht="15.75" x14ac:dyDescent="0.25">
      <c r="A15" s="8">
        <v>3</v>
      </c>
      <c r="B15" s="28">
        <v>200</v>
      </c>
      <c r="C15" s="29" t="s">
        <v>0</v>
      </c>
      <c r="D15" s="30"/>
      <c r="E15" s="163">
        <f t="shared" si="0"/>
        <v>0.58159219349862801</v>
      </c>
      <c r="F15" s="164">
        <v>490.80565209349214</v>
      </c>
      <c r="G15" s="80">
        <f t="shared" si="1"/>
        <v>0.59206085298160327</v>
      </c>
      <c r="H15" s="27">
        <f t="shared" si="2"/>
        <v>499.64015383117498</v>
      </c>
      <c r="I15" s="221"/>
      <c r="J15" s="224"/>
      <c r="K15" s="78"/>
      <c r="L15"/>
    </row>
    <row r="16" spans="1:24" ht="15.75" x14ac:dyDescent="0.25">
      <c r="A16" s="8">
        <v>4</v>
      </c>
      <c r="B16" s="28">
        <v>300</v>
      </c>
      <c r="C16" s="204" t="s">
        <v>23</v>
      </c>
      <c r="D16" s="205"/>
      <c r="E16" s="163">
        <f t="shared" si="0"/>
        <v>1.2912566068641294</v>
      </c>
      <c r="F16" s="164">
        <v>1089.6914505326388</v>
      </c>
      <c r="G16" s="80">
        <f t="shared" si="1"/>
        <v>1.3144992257876837</v>
      </c>
      <c r="H16" s="27">
        <f>F16*1.018</f>
        <v>1109.3058966422263</v>
      </c>
      <c r="I16" s="221"/>
      <c r="J16" s="224"/>
      <c r="K16" s="78"/>
      <c r="L16"/>
    </row>
    <row r="17" spans="1:12" ht="15.75" x14ac:dyDescent="0.25">
      <c r="A17" s="8">
        <v>5</v>
      </c>
      <c r="B17" s="28">
        <v>400</v>
      </c>
      <c r="C17" s="204" t="s">
        <v>31</v>
      </c>
      <c r="D17" s="205"/>
      <c r="E17" s="163">
        <f t="shared" si="0"/>
        <v>1.3498141286488954</v>
      </c>
      <c r="F17" s="164">
        <v>1139.1081431668028</v>
      </c>
      <c r="G17" s="80">
        <f t="shared" si="1"/>
        <v>1.3741107829645758</v>
      </c>
      <c r="H17" s="27">
        <f t="shared" si="2"/>
        <v>1159.6120897438054</v>
      </c>
      <c r="I17" s="221"/>
      <c r="J17" s="224"/>
      <c r="K17" s="78"/>
      <c r="L17"/>
    </row>
    <row r="18" spans="1:12" ht="15.75" x14ac:dyDescent="0.25">
      <c r="A18" s="8">
        <v>6</v>
      </c>
      <c r="B18" s="28">
        <v>500</v>
      </c>
      <c r="C18" s="204" t="s">
        <v>1</v>
      </c>
      <c r="D18" s="205"/>
      <c r="E18" s="163">
        <f t="shared" si="0"/>
        <v>0.23173414559889188</v>
      </c>
      <c r="F18" s="164">
        <v>195.56044547090485</v>
      </c>
      <c r="G18" s="80">
        <f t="shared" si="1"/>
        <v>0.23590536021967193</v>
      </c>
      <c r="H18" s="27">
        <f t="shared" si="2"/>
        <v>199.08053348938114</v>
      </c>
      <c r="I18" s="221"/>
      <c r="J18" s="224"/>
      <c r="K18" s="77"/>
      <c r="L18"/>
    </row>
    <row r="19" spans="1:12" ht="15.75" x14ac:dyDescent="0.25">
      <c r="A19" s="31">
        <v>7</v>
      </c>
      <c r="B19" s="32">
        <v>700</v>
      </c>
      <c r="C19" s="206" t="s">
        <v>32</v>
      </c>
      <c r="D19" s="207"/>
      <c r="E19" s="163">
        <f t="shared" si="0"/>
        <v>0</v>
      </c>
      <c r="F19" s="164">
        <v>0</v>
      </c>
      <c r="G19" s="80">
        <f t="shared" si="1"/>
        <v>0</v>
      </c>
      <c r="H19" s="27">
        <f t="shared" si="2"/>
        <v>0</v>
      </c>
      <c r="I19" s="222"/>
      <c r="J19" s="225"/>
      <c r="K19" s="77"/>
      <c r="L19"/>
    </row>
    <row r="20" spans="1:12" ht="15.75" x14ac:dyDescent="0.25">
      <c r="A20" s="33">
        <v>8</v>
      </c>
      <c r="B20" s="34"/>
      <c r="C20" s="35" t="s">
        <v>14</v>
      </c>
      <c r="D20" s="35"/>
      <c r="E20" s="167">
        <f t="shared" ref="E20:H20" si="3">SUM(E13:E19)</f>
        <v>6.3110805207539098</v>
      </c>
      <c r="F20" s="168">
        <f t="shared" si="3"/>
        <v>5325.9208514642241</v>
      </c>
      <c r="G20" s="36">
        <f t="shared" si="3"/>
        <v>6.4246799701274808</v>
      </c>
      <c r="H20" s="37">
        <f t="shared" si="3"/>
        <v>5421.7874267905809</v>
      </c>
      <c r="I20" s="38"/>
      <c r="J20" s="126"/>
      <c r="K20" s="77"/>
      <c r="L20"/>
    </row>
    <row r="21" spans="1:12" ht="15.75" x14ac:dyDescent="0.25">
      <c r="A21" s="39"/>
      <c r="B21" s="40"/>
      <c r="C21" s="17"/>
      <c r="D21" s="17"/>
      <c r="E21" s="169"/>
      <c r="F21" s="170"/>
      <c r="G21" s="41"/>
      <c r="H21" s="42"/>
      <c r="I21" s="43"/>
      <c r="J21" s="44"/>
      <c r="K21" s="77"/>
      <c r="L21"/>
    </row>
    <row r="22" spans="1:12" ht="17.25" x14ac:dyDescent="0.25">
      <c r="A22" s="45" t="s">
        <v>9</v>
      </c>
      <c r="B22" s="35" t="s">
        <v>27</v>
      </c>
      <c r="C22" s="35"/>
      <c r="D22" s="35"/>
      <c r="E22" s="173" t="s">
        <v>61</v>
      </c>
      <c r="F22" s="174" t="s">
        <v>8</v>
      </c>
      <c r="G22" s="46" t="s">
        <v>44</v>
      </c>
      <c r="H22" s="47" t="s">
        <v>8</v>
      </c>
      <c r="I22" s="22" t="s">
        <v>30</v>
      </c>
      <c r="J22" s="94" t="s">
        <v>13</v>
      </c>
      <c r="K22" s="77"/>
      <c r="L22"/>
    </row>
    <row r="23" spans="1:12" ht="15.75" x14ac:dyDescent="0.25">
      <c r="A23" s="15">
        <v>9</v>
      </c>
      <c r="B23" s="48">
        <v>300</v>
      </c>
      <c r="C23" s="210" t="s">
        <v>24</v>
      </c>
      <c r="D23" s="211"/>
      <c r="E23" s="176">
        <f>F23/$E$7</f>
        <v>1.0497252403868125</v>
      </c>
      <c r="F23" s="177">
        <v>885.86313036243098</v>
      </c>
      <c r="G23" s="145">
        <v>1.0544815266829564</v>
      </c>
      <c r="H23" s="146">
        <f>G23*$E$7</f>
        <v>889.87696036774685</v>
      </c>
      <c r="I23" s="213" t="s">
        <v>60</v>
      </c>
      <c r="J23" s="216" t="s">
        <v>76</v>
      </c>
      <c r="K23" s="78"/>
      <c r="L23"/>
    </row>
    <row r="24" spans="1:12" ht="15.75" x14ac:dyDescent="0.25">
      <c r="A24" s="8">
        <v>10</v>
      </c>
      <c r="B24" s="28">
        <v>600</v>
      </c>
      <c r="C24" s="23" t="s">
        <v>16</v>
      </c>
      <c r="D24" s="26"/>
      <c r="E24" s="176"/>
      <c r="F24" s="177"/>
      <c r="G24" s="49"/>
      <c r="H24" s="146"/>
      <c r="I24" s="214"/>
      <c r="J24" s="217"/>
      <c r="K24" s="78"/>
      <c r="L24"/>
    </row>
    <row r="25" spans="1:12" ht="15.75" x14ac:dyDescent="0.25">
      <c r="A25" s="8"/>
      <c r="B25" s="28"/>
      <c r="C25" s="23">
        <v>610</v>
      </c>
      <c r="D25" s="26" t="s">
        <v>2</v>
      </c>
      <c r="E25" s="176">
        <f>F25/$E$7</f>
        <v>0.62317912484856464</v>
      </c>
      <c r="F25" s="177">
        <v>525.90086345970371</v>
      </c>
      <c r="G25" s="145">
        <v>0.6</v>
      </c>
      <c r="H25" s="146">
        <f>G25*$E$7</f>
        <v>506.34</v>
      </c>
      <c r="I25" s="214"/>
      <c r="J25" s="217"/>
      <c r="K25" s="78"/>
      <c r="L25"/>
    </row>
    <row r="26" spans="1:12" ht="15.75" x14ac:dyDescent="0.25">
      <c r="A26" s="8"/>
      <c r="B26" s="28"/>
      <c r="C26" s="23">
        <v>620</v>
      </c>
      <c r="D26" s="26" t="s">
        <v>3</v>
      </c>
      <c r="E26" s="176">
        <f>F26/$E$7</f>
        <v>0.47570767517178381</v>
      </c>
      <c r="F26" s="177">
        <v>401.44970707746836</v>
      </c>
      <c r="G26" s="145">
        <v>0.47786309814280459</v>
      </c>
      <c r="H26" s="146">
        <f>G26*$E$7</f>
        <v>403.2686685227128</v>
      </c>
      <c r="I26" s="214"/>
      <c r="J26" s="217"/>
      <c r="K26" s="78"/>
      <c r="L26"/>
    </row>
    <row r="27" spans="1:12" ht="15.75" x14ac:dyDescent="0.25">
      <c r="A27" s="8"/>
      <c r="B27" s="32"/>
      <c r="C27" s="51">
        <v>630</v>
      </c>
      <c r="D27" s="52" t="s">
        <v>4</v>
      </c>
      <c r="E27" s="176">
        <f>F27/$E$7</f>
        <v>0.17968762301604063</v>
      </c>
      <c r="F27" s="177">
        <v>151.63838506323668</v>
      </c>
      <c r="G27" s="145">
        <v>0.15</v>
      </c>
      <c r="H27" s="146">
        <f>G27*$E$7</f>
        <v>126.58499999999999</v>
      </c>
      <c r="I27" s="214"/>
      <c r="J27" s="217"/>
      <c r="K27" s="78"/>
      <c r="L27"/>
    </row>
    <row r="28" spans="1:12" ht="15.75" x14ac:dyDescent="0.25">
      <c r="A28" s="53">
        <v>11</v>
      </c>
      <c r="B28" s="28">
        <v>700</v>
      </c>
      <c r="C28" s="219" t="s">
        <v>33</v>
      </c>
      <c r="D28" s="220"/>
      <c r="E28" s="176">
        <f>F28/$E$7</f>
        <v>1.1992291398173791E-2</v>
      </c>
      <c r="F28" s="177">
        <v>10.120294710918863</v>
      </c>
      <c r="G28" s="145">
        <v>1.2046628256088612E-2</v>
      </c>
      <c r="H28" s="146">
        <f>G28*$E$7</f>
        <v>10.16614958531318</v>
      </c>
      <c r="I28" s="215"/>
      <c r="J28" s="218"/>
      <c r="K28" s="78"/>
      <c r="L28"/>
    </row>
    <row r="29" spans="1:12" ht="15.75" x14ac:dyDescent="0.25">
      <c r="A29" s="56">
        <v>12</v>
      </c>
      <c r="B29" s="57"/>
      <c r="C29" s="58" t="s">
        <v>20</v>
      </c>
      <c r="D29" s="58"/>
      <c r="E29" s="167">
        <f t="shared" ref="E29:H29" si="4">SUM(E23:E28)</f>
        <v>2.340291954821375</v>
      </c>
      <c r="F29" s="168">
        <f t="shared" si="4"/>
        <v>1974.9723806737584</v>
      </c>
      <c r="G29" s="59">
        <f t="shared" si="4"/>
        <v>2.2943912530818498</v>
      </c>
      <c r="H29" s="60">
        <f t="shared" si="4"/>
        <v>1936.236778475773</v>
      </c>
      <c r="I29" s="61"/>
      <c r="J29" s="62"/>
      <c r="K29" s="77"/>
      <c r="L29"/>
    </row>
    <row r="30" spans="1:12" ht="15.75" x14ac:dyDescent="0.25">
      <c r="A30" s="6"/>
      <c r="B30" s="63"/>
      <c r="C30" s="64"/>
      <c r="D30" s="64"/>
      <c r="E30" s="180"/>
      <c r="F30" s="181"/>
      <c r="G30" s="82"/>
      <c r="H30" s="42"/>
      <c r="I30" s="65"/>
      <c r="J30" s="5"/>
      <c r="K30"/>
      <c r="L30"/>
    </row>
    <row r="31" spans="1:12" ht="15.75" x14ac:dyDescent="0.25">
      <c r="A31" s="6"/>
      <c r="B31" s="201" t="s">
        <v>28</v>
      </c>
      <c r="C31" s="201"/>
      <c r="D31" s="201"/>
      <c r="E31" s="180">
        <f t="shared" ref="E31:H31" si="5">E29+E20</f>
        <v>8.6513724755752843</v>
      </c>
      <c r="F31" s="181">
        <f t="shared" si="5"/>
        <v>7300.8932321379825</v>
      </c>
      <c r="G31" s="82">
        <f t="shared" si="5"/>
        <v>8.7190712232093297</v>
      </c>
      <c r="H31" s="42">
        <f t="shared" si="5"/>
        <v>7358.0242052663543</v>
      </c>
      <c r="I31" s="65"/>
      <c r="J31" s="5"/>
      <c r="K31"/>
      <c r="L31"/>
    </row>
    <row r="32" spans="1:12" ht="15.75" x14ac:dyDescent="0.25">
      <c r="A32" s="6"/>
      <c r="B32" s="201" t="s">
        <v>10</v>
      </c>
      <c r="C32" s="201"/>
      <c r="D32" s="66">
        <v>0.2</v>
      </c>
      <c r="E32" s="183">
        <f>E31*D32</f>
        <v>1.730274495115057</v>
      </c>
      <c r="F32" s="181">
        <f>F31*D32</f>
        <v>1460.1786464275965</v>
      </c>
      <c r="G32" s="83">
        <f>G31*D32</f>
        <v>1.7438142446418661</v>
      </c>
      <c r="H32" s="42">
        <f>H31*D32</f>
        <v>1471.604841053271</v>
      </c>
      <c r="I32" s="65"/>
      <c r="J32" s="5"/>
      <c r="K32"/>
      <c r="L32"/>
    </row>
    <row r="33" spans="1:17" ht="15.75" x14ac:dyDescent="0.25">
      <c r="A33" s="6"/>
      <c r="B33" s="64" t="s">
        <v>25</v>
      </c>
      <c r="C33" s="64"/>
      <c r="D33" s="64"/>
      <c r="E33" s="185">
        <f>E32+E31</f>
        <v>10.38164697069034</v>
      </c>
      <c r="F33" s="181">
        <f t="shared" ref="F33:G33" si="6">F32+F31</f>
        <v>8761.071878565579</v>
      </c>
      <c r="G33" s="84">
        <f t="shared" si="6"/>
        <v>10.462885467851196</v>
      </c>
      <c r="H33" s="42">
        <f>H32+H31</f>
        <v>8829.6290463196256</v>
      </c>
      <c r="I33" s="65"/>
      <c r="J33" s="5"/>
      <c r="K33"/>
      <c r="L33"/>
    </row>
    <row r="34" spans="1:17" ht="15.75" x14ac:dyDescent="0.25">
      <c r="A34" s="6"/>
      <c r="B34" s="64" t="s">
        <v>62</v>
      </c>
      <c r="C34" s="64"/>
      <c r="D34" s="64"/>
      <c r="E34" s="186" t="s">
        <v>72</v>
      </c>
      <c r="F34" s="187">
        <f>F31*4</f>
        <v>29203.57292855193</v>
      </c>
      <c r="G34" s="87" t="s">
        <v>77</v>
      </c>
      <c r="H34" s="85">
        <f>H31*12</f>
        <v>88296.290463196259</v>
      </c>
      <c r="I34" s="67"/>
      <c r="J34" s="5"/>
      <c r="K34"/>
      <c r="L34"/>
    </row>
    <row r="35" spans="1:17" ht="16.5" thickBot="1" x14ac:dyDescent="0.3">
      <c r="A35" s="6"/>
      <c r="B35" s="64" t="s">
        <v>63</v>
      </c>
      <c r="C35" s="64"/>
      <c r="D35" s="64"/>
      <c r="E35" s="188" t="s">
        <v>72</v>
      </c>
      <c r="F35" s="189">
        <f>F33*4</f>
        <v>35044.287514262316</v>
      </c>
      <c r="G35" s="88" t="s">
        <v>77</v>
      </c>
      <c r="H35" s="86">
        <f>H33*12</f>
        <v>105955.5485558355</v>
      </c>
      <c r="I35" s="67"/>
      <c r="J35" s="5"/>
      <c r="K35"/>
      <c r="L35"/>
    </row>
    <row r="36" spans="1:17" ht="15.75" x14ac:dyDescent="0.25">
      <c r="A36" s="5"/>
      <c r="B36" s="5"/>
      <c r="C36" s="5"/>
      <c r="D36" s="5"/>
      <c r="E36" s="5"/>
      <c r="F36" s="5"/>
      <c r="G36" s="5"/>
      <c r="H36" s="5"/>
      <c r="I36" s="2"/>
    </row>
    <row r="37" spans="1:17" ht="15.75" x14ac:dyDescent="0.25">
      <c r="A37" s="5"/>
      <c r="B37" s="5"/>
      <c r="C37" s="5"/>
      <c r="D37" s="5"/>
      <c r="E37" s="5"/>
      <c r="F37" s="5"/>
      <c r="G37" s="5"/>
      <c r="H37" s="5"/>
      <c r="I37" s="89"/>
      <c r="M37" s="90"/>
      <c r="Q37" s="90"/>
    </row>
    <row r="38" spans="1:17" ht="15.75" x14ac:dyDescent="0.25">
      <c r="A38" s="5"/>
      <c r="B38" s="68" t="s">
        <v>5</v>
      </c>
      <c r="C38" s="68"/>
      <c r="D38" s="68"/>
      <c r="E38" s="68" t="s">
        <v>7</v>
      </c>
      <c r="F38" s="5"/>
      <c r="G38" s="68"/>
      <c r="H38" s="5"/>
      <c r="M38" s="145"/>
    </row>
    <row r="39" spans="1:17" ht="15.75" x14ac:dyDescent="0.25">
      <c r="A39" s="5"/>
      <c r="B39" s="5"/>
      <c r="C39" s="5"/>
      <c r="D39" s="5"/>
      <c r="E39" s="5"/>
      <c r="F39" s="5"/>
      <c r="G39" s="5"/>
      <c r="H39" s="5"/>
    </row>
    <row r="40" spans="1:17" ht="15.75" x14ac:dyDescent="0.25">
      <c r="A40" s="5"/>
      <c r="B40" s="69" t="s">
        <v>6</v>
      </c>
      <c r="C40" s="69"/>
      <c r="D40" s="69"/>
      <c r="E40" s="69" t="s">
        <v>6</v>
      </c>
      <c r="F40" s="69"/>
      <c r="G40" s="69"/>
      <c r="H40" s="69"/>
    </row>
    <row r="41" spans="1:17" ht="15.75" x14ac:dyDescent="0.25">
      <c r="A41" s="5"/>
      <c r="B41" s="5"/>
      <c r="C41" s="5"/>
      <c r="D41" s="5"/>
      <c r="E41" s="5"/>
      <c r="F41" s="5"/>
      <c r="G41" s="5"/>
      <c r="H41" s="5"/>
    </row>
  </sheetData>
  <mergeCells count="15">
    <mergeCell ref="A2:J2"/>
    <mergeCell ref="I23:I28"/>
    <mergeCell ref="J23:J28"/>
    <mergeCell ref="C28:D28"/>
    <mergeCell ref="I13:I19"/>
    <mergeCell ref="J13:J19"/>
    <mergeCell ref="B31:D31"/>
    <mergeCell ref="B32:C32"/>
    <mergeCell ref="G11:H11"/>
    <mergeCell ref="C16:D16"/>
    <mergeCell ref="C17:D17"/>
    <mergeCell ref="C18:D18"/>
    <mergeCell ref="C19:D19"/>
    <mergeCell ref="E11:F11"/>
    <mergeCell ref="C23:D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D4BC9-3C45-406C-9187-EF46BB47E37E}">
  <dimension ref="A1:X45"/>
  <sheetViews>
    <sheetView topLeftCell="A4" zoomScale="85" zoomScaleNormal="85" workbookViewId="0">
      <selection activeCell="O17" sqref="O17:O23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61.5703125" style="3" customWidth="1"/>
    <col min="5" max="12" width="15.5703125" style="3" customWidth="1"/>
    <col min="13" max="14" width="15.42578125" customWidth="1"/>
    <col min="15" max="15" width="26.28515625" customWidth="1"/>
    <col min="16" max="16" width="30.42578125" customWidth="1"/>
    <col min="17" max="17" width="27.85546875" customWidth="1"/>
    <col min="18" max="18" width="36.85546875" customWidth="1"/>
    <col min="19" max="20" width="12.5703125" customWidth="1"/>
    <col min="21" max="21" width="16.140625" customWidth="1"/>
    <col min="22" max="22" width="30.5703125" customWidth="1"/>
    <col min="24" max="24" width="19" customWidth="1"/>
  </cols>
  <sheetData>
    <row r="1" spans="1:24" x14ac:dyDescent="0.25">
      <c r="P1" s="158" t="s">
        <v>34</v>
      </c>
    </row>
    <row r="2" spans="1:24" ht="18.75" x14ac:dyDescent="0.3">
      <c r="A2" s="212" t="s">
        <v>67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95"/>
      <c r="R2" s="95"/>
      <c r="S2" s="95"/>
      <c r="T2" s="95"/>
      <c r="U2" s="95"/>
      <c r="V2" s="95"/>
      <c r="W2" s="95"/>
      <c r="X2" s="95"/>
    </row>
    <row r="3" spans="1:24" ht="15.75" x14ac:dyDescent="0.25">
      <c r="A3" s="4"/>
      <c r="B3" s="4"/>
      <c r="C3" s="4"/>
      <c r="D3" s="4"/>
      <c r="E3" s="4"/>
      <c r="F3" s="4"/>
      <c r="G3" s="4"/>
      <c r="H3" s="4"/>
    </row>
    <row r="4" spans="1:24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</row>
    <row r="5" spans="1:24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</row>
    <row r="6" spans="1:24" ht="15.75" x14ac:dyDescent="0.25">
      <c r="A6" s="5"/>
      <c r="B6" s="5"/>
      <c r="C6" s="10"/>
      <c r="D6" s="13"/>
      <c r="E6" s="69"/>
      <c r="F6" s="12"/>
      <c r="G6" s="91"/>
      <c r="H6" s="5"/>
      <c r="I6"/>
      <c r="J6"/>
      <c r="K6" s="156"/>
      <c r="L6" s="156"/>
    </row>
    <row r="7" spans="1:24" ht="17.25" x14ac:dyDescent="0.25">
      <c r="A7" s="5"/>
      <c r="B7" s="5"/>
      <c r="C7" s="5"/>
      <c r="D7" s="14" t="s">
        <v>65</v>
      </c>
      <c r="E7" s="70">
        <v>816.6</v>
      </c>
      <c r="F7" s="15" t="s">
        <v>43</v>
      </c>
      <c r="H7"/>
      <c r="I7" s="190"/>
      <c r="J7"/>
      <c r="K7"/>
      <c r="L7"/>
    </row>
    <row r="8" spans="1:24" ht="17.25" x14ac:dyDescent="0.25">
      <c r="A8" s="5"/>
      <c r="B8" s="5"/>
      <c r="C8" s="5"/>
      <c r="D8" s="14" t="s">
        <v>79</v>
      </c>
      <c r="E8" s="70">
        <v>820.3</v>
      </c>
      <c r="F8" s="15" t="s">
        <v>43</v>
      </c>
      <c r="H8"/>
      <c r="I8" s="190"/>
      <c r="J8"/>
      <c r="K8"/>
      <c r="L8"/>
    </row>
    <row r="9" spans="1:24" ht="17.25" x14ac:dyDescent="0.25">
      <c r="A9" s="5"/>
      <c r="B9" s="5"/>
      <c r="C9" s="5"/>
      <c r="D9" s="14" t="s">
        <v>66</v>
      </c>
      <c r="E9" s="76">
        <f>E10-E8</f>
        <v>23.600000000000023</v>
      </c>
      <c r="F9" s="15" t="s">
        <v>43</v>
      </c>
      <c r="H9"/>
      <c r="I9" s="190"/>
      <c r="J9"/>
      <c r="K9"/>
      <c r="L9"/>
    </row>
    <row r="10" spans="1:24" ht="17.25" x14ac:dyDescent="0.25">
      <c r="A10" s="5"/>
      <c r="B10" s="5"/>
      <c r="C10" s="5"/>
      <c r="D10" s="14" t="s">
        <v>81</v>
      </c>
      <c r="E10" s="155">
        <v>843.9</v>
      </c>
      <c r="F10" s="15" t="s">
        <v>43</v>
      </c>
      <c r="H10"/>
      <c r="I10"/>
      <c r="J10"/>
      <c r="K10"/>
      <c r="L10"/>
    </row>
    <row r="11" spans="1:24" ht="17.25" x14ac:dyDescent="0.25">
      <c r="A11" s="1"/>
      <c r="B11" s="1"/>
      <c r="C11" s="1"/>
      <c r="D11" s="71" t="s">
        <v>19</v>
      </c>
      <c r="E11" s="72">
        <v>3532</v>
      </c>
      <c r="F11" s="73" t="s">
        <v>43</v>
      </c>
      <c r="G11" s="2"/>
      <c r="H11"/>
      <c r="I11"/>
      <c r="J11"/>
      <c r="K11"/>
      <c r="L11"/>
    </row>
    <row r="12" spans="1:24" ht="15.75" x14ac:dyDescent="0.25">
      <c r="A12" s="1"/>
      <c r="B12" s="1"/>
      <c r="C12" s="1"/>
      <c r="D12" s="71" t="s">
        <v>21</v>
      </c>
      <c r="E12" s="72">
        <v>26</v>
      </c>
      <c r="F12" s="74" t="s">
        <v>22</v>
      </c>
      <c r="G12" s="2"/>
      <c r="H12"/>
      <c r="I12"/>
      <c r="J12"/>
      <c r="K12"/>
      <c r="L12"/>
    </row>
    <row r="13" spans="1:24" ht="15.75" x14ac:dyDescent="0.25">
      <c r="A13" s="1"/>
      <c r="B13" s="1"/>
      <c r="C13" s="1"/>
      <c r="D13" s="193"/>
      <c r="E13" s="194"/>
      <c r="F13" s="191"/>
      <c r="G13" s="192"/>
      <c r="H13"/>
      <c r="I13"/>
      <c r="J13"/>
      <c r="K13"/>
      <c r="L13"/>
    </row>
    <row r="14" spans="1:24" ht="16.5" thickBot="1" x14ac:dyDescent="0.3">
      <c r="A14" s="5"/>
      <c r="B14" s="5"/>
      <c r="C14" s="5"/>
      <c r="D14" s="195"/>
      <c r="E14" s="228" t="s">
        <v>73</v>
      </c>
      <c r="F14" s="228"/>
      <c r="G14" s="228" t="s">
        <v>78</v>
      </c>
      <c r="H14" s="228"/>
      <c r="I14" s="229" t="s">
        <v>74</v>
      </c>
      <c r="J14" s="229"/>
      <c r="K14" s="229" t="s">
        <v>75</v>
      </c>
      <c r="L14" s="229"/>
      <c r="M14" s="229" t="s">
        <v>64</v>
      </c>
      <c r="N14" s="229"/>
      <c r="O14" s="196"/>
      <c r="P14" s="196"/>
      <c r="Q14" s="196"/>
      <c r="R14" s="196"/>
      <c r="T14" s="75"/>
    </row>
    <row r="15" spans="1:24" ht="16.5" thickBot="1" x14ac:dyDescent="0.3">
      <c r="A15" s="5"/>
      <c r="B15" s="5"/>
      <c r="C15" s="5"/>
      <c r="D15" s="16"/>
      <c r="E15" s="226" t="s">
        <v>68</v>
      </c>
      <c r="F15" s="227"/>
      <c r="G15" s="226" t="s">
        <v>68</v>
      </c>
      <c r="H15" s="227"/>
      <c r="I15" s="202" t="s">
        <v>69</v>
      </c>
      <c r="J15" s="203"/>
      <c r="K15" s="208" t="s">
        <v>69</v>
      </c>
      <c r="L15" s="209"/>
      <c r="M15" s="202" t="s">
        <v>70</v>
      </c>
      <c r="N15" s="203"/>
      <c r="O15" s="6"/>
      <c r="P15" s="6"/>
      <c r="Q15" s="197"/>
      <c r="R15" s="197"/>
    </row>
    <row r="16" spans="1:24" ht="17.25" x14ac:dyDescent="0.25">
      <c r="A16" s="18" t="s">
        <v>9</v>
      </c>
      <c r="B16" s="19" t="s">
        <v>26</v>
      </c>
      <c r="C16" s="19"/>
      <c r="D16" s="19"/>
      <c r="E16" s="135" t="s">
        <v>59</v>
      </c>
      <c r="F16" s="136" t="s">
        <v>8</v>
      </c>
      <c r="G16" s="135" t="s">
        <v>59</v>
      </c>
      <c r="H16" s="136" t="s">
        <v>8</v>
      </c>
      <c r="I16" s="159" t="s">
        <v>61</v>
      </c>
      <c r="J16" s="160" t="s">
        <v>8</v>
      </c>
      <c r="K16" s="161" t="s">
        <v>61</v>
      </c>
      <c r="L16" s="162" t="s">
        <v>8</v>
      </c>
      <c r="M16" s="20" t="s">
        <v>44</v>
      </c>
      <c r="N16" s="21" t="s">
        <v>8</v>
      </c>
      <c r="O16" s="198" t="s">
        <v>30</v>
      </c>
      <c r="P16" s="199" t="s">
        <v>13</v>
      </c>
      <c r="Q16" s="77"/>
    </row>
    <row r="17" spans="1:17" ht="15.75" x14ac:dyDescent="0.25">
      <c r="A17" s="8">
        <v>1</v>
      </c>
      <c r="B17" s="23"/>
      <c r="C17" s="23" t="s">
        <v>15</v>
      </c>
      <c r="D17" s="26"/>
      <c r="E17" s="137">
        <v>2.5153301907801948</v>
      </c>
      <c r="F17" s="138">
        <f>E17*$E$7</f>
        <v>2054.0186337911073</v>
      </c>
      <c r="G17" s="137">
        <f>H17/$E$8</f>
        <v>2.5039846809595359</v>
      </c>
      <c r="H17" s="138">
        <f>F17</f>
        <v>2054.0186337911073</v>
      </c>
      <c r="I17" s="157">
        <v>2.66</v>
      </c>
      <c r="J17" s="165">
        <f>I17*$E$9</f>
        <v>62.776000000000067</v>
      </c>
      <c r="K17" s="163">
        <f>L17/$E$10</f>
        <v>2.5083477115666635</v>
      </c>
      <c r="L17" s="164">
        <f>H17+J17</f>
        <v>2116.7946337911071</v>
      </c>
      <c r="M17" s="80">
        <f>N17/$E$10</f>
        <v>2.5534979703748633</v>
      </c>
      <c r="N17" s="27">
        <f>L17*1.018</f>
        <v>2154.8969371993471</v>
      </c>
      <c r="O17" s="233" t="s">
        <v>82</v>
      </c>
      <c r="P17" s="223"/>
      <c r="Q17" s="78"/>
    </row>
    <row r="18" spans="1:17" ht="15.75" x14ac:dyDescent="0.25">
      <c r="A18" s="8">
        <v>2</v>
      </c>
      <c r="B18" s="28">
        <v>100</v>
      </c>
      <c r="C18" s="29" t="s">
        <v>17</v>
      </c>
      <c r="D18" s="30"/>
      <c r="E18" s="137">
        <v>0.34991403756217099</v>
      </c>
      <c r="F18" s="138">
        <f t="shared" ref="F18:F23" si="0">E18*$E$7</f>
        <v>285.73980307326883</v>
      </c>
      <c r="G18" s="137">
        <f t="shared" ref="G18:G23" si="1">H18/$E$8</f>
        <v>0.34833573457670225</v>
      </c>
      <c r="H18" s="138">
        <f t="shared" ref="H18:I23" si="2">F18</f>
        <v>285.73980307326883</v>
      </c>
      <c r="I18" s="200">
        <f>G18</f>
        <v>0.34833573457670225</v>
      </c>
      <c r="J18" s="165">
        <f t="shared" ref="J18:J23" si="3">I18*$E$9</f>
        <v>8.220723336010181</v>
      </c>
      <c r="K18" s="163">
        <f t="shared" ref="K18:K23" si="4">L18/$E$10</f>
        <v>0.34833573457670225</v>
      </c>
      <c r="L18" s="164">
        <f t="shared" ref="L18:L23" si="5">H18+J18</f>
        <v>293.960526409279</v>
      </c>
      <c r="M18" s="80">
        <f t="shared" ref="M18:M23" si="6">N18/$E$10</f>
        <v>0.35460577779908287</v>
      </c>
      <c r="N18" s="27">
        <f t="shared" ref="N18:N23" si="7">L18*1.018</f>
        <v>299.25181588464602</v>
      </c>
      <c r="O18" s="221"/>
      <c r="P18" s="224"/>
      <c r="Q18" s="78"/>
    </row>
    <row r="19" spans="1:17" ht="15.75" x14ac:dyDescent="0.25">
      <c r="A19" s="8">
        <v>3</v>
      </c>
      <c r="B19" s="28">
        <v>200</v>
      </c>
      <c r="C19" s="29" t="s">
        <v>0</v>
      </c>
      <c r="D19" s="30"/>
      <c r="E19" s="137">
        <v>0.58422737732907726</v>
      </c>
      <c r="F19" s="138">
        <f t="shared" si="0"/>
        <v>477.08007632692448</v>
      </c>
      <c r="G19" s="137">
        <f t="shared" si="1"/>
        <v>0.58159219349862801</v>
      </c>
      <c r="H19" s="138">
        <f t="shared" si="2"/>
        <v>477.08007632692448</v>
      </c>
      <c r="I19" s="200">
        <f t="shared" si="2"/>
        <v>0.58159219349862801</v>
      </c>
      <c r="J19" s="165">
        <f t="shared" si="3"/>
        <v>13.725575766567633</v>
      </c>
      <c r="K19" s="163">
        <f t="shared" si="4"/>
        <v>0.58159219349862801</v>
      </c>
      <c r="L19" s="164">
        <f t="shared" si="5"/>
        <v>490.80565209349214</v>
      </c>
      <c r="M19" s="80">
        <f t="shared" si="6"/>
        <v>0.59206085298160327</v>
      </c>
      <c r="N19" s="27">
        <f t="shared" si="7"/>
        <v>499.64015383117498</v>
      </c>
      <c r="O19" s="221"/>
      <c r="P19" s="224"/>
      <c r="Q19" s="78"/>
    </row>
    <row r="20" spans="1:17" ht="15.75" x14ac:dyDescent="0.25">
      <c r="A20" s="8">
        <v>4</v>
      </c>
      <c r="B20" s="28">
        <v>300</v>
      </c>
      <c r="C20" s="204" t="s">
        <v>23</v>
      </c>
      <c r="D20" s="205"/>
      <c r="E20" s="137">
        <v>1.2971072674634403</v>
      </c>
      <c r="F20" s="138">
        <f t="shared" si="0"/>
        <v>1059.2177946106453</v>
      </c>
      <c r="G20" s="137">
        <f t="shared" si="1"/>
        <v>1.2912566068641296</v>
      </c>
      <c r="H20" s="138">
        <f t="shared" si="2"/>
        <v>1059.2177946106453</v>
      </c>
      <c r="I20" s="200">
        <f t="shared" si="2"/>
        <v>1.2912566068641296</v>
      </c>
      <c r="J20" s="165">
        <f t="shared" si="3"/>
        <v>30.473655921993487</v>
      </c>
      <c r="K20" s="163">
        <f t="shared" si="4"/>
        <v>1.2912566068641294</v>
      </c>
      <c r="L20" s="164">
        <f t="shared" si="5"/>
        <v>1089.6914505326388</v>
      </c>
      <c r="M20" s="80">
        <f t="shared" si="6"/>
        <v>1.3144992257876837</v>
      </c>
      <c r="N20" s="27">
        <f>L20*1.018</f>
        <v>1109.3058966422263</v>
      </c>
      <c r="O20" s="221"/>
      <c r="P20" s="224"/>
      <c r="Q20" s="78"/>
    </row>
    <row r="21" spans="1:17" ht="15.75" x14ac:dyDescent="0.25">
      <c r="A21" s="8">
        <v>5</v>
      </c>
      <c r="B21" s="28">
        <v>400</v>
      </c>
      <c r="C21" s="204" t="s">
        <v>31</v>
      </c>
      <c r="D21" s="205"/>
      <c r="E21" s="137">
        <v>1.3466766387053672</v>
      </c>
      <c r="F21" s="138">
        <f t="shared" si="0"/>
        <v>1099.6961431668028</v>
      </c>
      <c r="G21" s="137">
        <f t="shared" si="1"/>
        <v>1.3406023932302851</v>
      </c>
      <c r="H21" s="138">
        <f t="shared" si="2"/>
        <v>1099.6961431668028</v>
      </c>
      <c r="I21" s="157">
        <v>1.67</v>
      </c>
      <c r="J21" s="165">
        <f t="shared" si="3"/>
        <v>39.412000000000035</v>
      </c>
      <c r="K21" s="163">
        <f t="shared" si="4"/>
        <v>1.3498141286488954</v>
      </c>
      <c r="L21" s="164">
        <f t="shared" si="5"/>
        <v>1139.1081431668028</v>
      </c>
      <c r="M21" s="80">
        <f t="shared" si="6"/>
        <v>1.3741107829645758</v>
      </c>
      <c r="N21" s="27">
        <f t="shared" si="7"/>
        <v>1159.6120897438054</v>
      </c>
      <c r="O21" s="221"/>
      <c r="P21" s="224"/>
      <c r="Q21" s="78"/>
    </row>
    <row r="22" spans="1:17" ht="15.75" x14ac:dyDescent="0.25">
      <c r="A22" s="8">
        <v>6</v>
      </c>
      <c r="B22" s="28">
        <v>500</v>
      </c>
      <c r="C22" s="204" t="s">
        <v>1</v>
      </c>
      <c r="D22" s="205"/>
      <c r="E22" s="137">
        <v>0.23278412886942321</v>
      </c>
      <c r="F22" s="138">
        <f t="shared" si="0"/>
        <v>190.091519634771</v>
      </c>
      <c r="G22" s="137">
        <f t="shared" si="1"/>
        <v>0.23173414559889188</v>
      </c>
      <c r="H22" s="138">
        <f t="shared" si="2"/>
        <v>190.091519634771</v>
      </c>
      <c r="I22" s="157">
        <f>G22</f>
        <v>0.23173414559889188</v>
      </c>
      <c r="J22" s="165">
        <f t="shared" si="3"/>
        <v>5.4689258361338533</v>
      </c>
      <c r="K22" s="163">
        <f t="shared" si="4"/>
        <v>0.23173414559889188</v>
      </c>
      <c r="L22" s="164">
        <f t="shared" si="5"/>
        <v>195.56044547090485</v>
      </c>
      <c r="M22" s="80">
        <f t="shared" si="6"/>
        <v>0.23590536021967193</v>
      </c>
      <c r="N22" s="27">
        <f t="shared" si="7"/>
        <v>199.08053348938114</v>
      </c>
      <c r="O22" s="221"/>
      <c r="P22" s="224"/>
      <c r="Q22" s="77"/>
    </row>
    <row r="23" spans="1:17" ht="15.75" x14ac:dyDescent="0.25">
      <c r="A23" s="31">
        <v>7</v>
      </c>
      <c r="B23" s="32">
        <v>700</v>
      </c>
      <c r="C23" s="206" t="s">
        <v>32</v>
      </c>
      <c r="D23" s="207"/>
      <c r="E23" s="137">
        <v>0</v>
      </c>
      <c r="F23" s="138">
        <f t="shared" si="0"/>
        <v>0</v>
      </c>
      <c r="G23" s="137">
        <f t="shared" si="1"/>
        <v>0</v>
      </c>
      <c r="H23" s="138">
        <f t="shared" si="2"/>
        <v>0</v>
      </c>
      <c r="I23" s="157">
        <f>G23</f>
        <v>0</v>
      </c>
      <c r="J23" s="165">
        <f t="shared" si="3"/>
        <v>0</v>
      </c>
      <c r="K23" s="163">
        <f t="shared" si="4"/>
        <v>0</v>
      </c>
      <c r="L23" s="164">
        <f t="shared" si="5"/>
        <v>0</v>
      </c>
      <c r="M23" s="80">
        <f t="shared" si="6"/>
        <v>0</v>
      </c>
      <c r="N23" s="27">
        <f t="shared" si="7"/>
        <v>0</v>
      </c>
      <c r="O23" s="222"/>
      <c r="P23" s="225"/>
      <c r="Q23" s="77"/>
    </row>
    <row r="24" spans="1:17" ht="15.75" x14ac:dyDescent="0.25">
      <c r="A24" s="33">
        <v>8</v>
      </c>
      <c r="B24" s="34"/>
      <c r="C24" s="35" t="s">
        <v>14</v>
      </c>
      <c r="D24" s="35"/>
      <c r="E24" s="139">
        <f t="shared" ref="E24:N24" si="8">SUM(E17:E23)</f>
        <v>6.3260396407096735</v>
      </c>
      <c r="F24" s="140">
        <f t="shared" si="8"/>
        <v>5165.8439706035197</v>
      </c>
      <c r="G24" s="139">
        <f t="shared" si="8"/>
        <v>6.2975057547281725</v>
      </c>
      <c r="H24" s="140">
        <f t="shared" si="8"/>
        <v>5165.8439706035197</v>
      </c>
      <c r="I24" s="36">
        <f t="shared" si="8"/>
        <v>6.7829186805383515</v>
      </c>
      <c r="J24" s="166">
        <f t="shared" si="8"/>
        <v>160.07688086070524</v>
      </c>
      <c r="K24" s="167">
        <f t="shared" si="8"/>
        <v>6.3110805207539098</v>
      </c>
      <c r="L24" s="168">
        <f t="shared" si="8"/>
        <v>5325.9208514642241</v>
      </c>
      <c r="M24" s="36">
        <f t="shared" si="8"/>
        <v>6.4246799701274808</v>
      </c>
      <c r="N24" s="37">
        <f t="shared" si="8"/>
        <v>5421.7874267905809</v>
      </c>
      <c r="O24" s="38"/>
      <c r="P24" s="126"/>
      <c r="Q24" s="77"/>
    </row>
    <row r="25" spans="1:17" ht="15.75" x14ac:dyDescent="0.25">
      <c r="A25" s="39"/>
      <c r="B25" s="40"/>
      <c r="C25" s="17"/>
      <c r="D25" s="17"/>
      <c r="E25" s="141"/>
      <c r="F25" s="142"/>
      <c r="G25" s="141"/>
      <c r="H25" s="142"/>
      <c r="I25" s="169"/>
      <c r="J25" s="170"/>
      <c r="K25" s="169"/>
      <c r="L25" s="170"/>
      <c r="M25" s="41"/>
      <c r="N25" s="42"/>
      <c r="O25" s="43"/>
      <c r="P25" s="44"/>
      <c r="Q25" s="77"/>
    </row>
    <row r="26" spans="1:17" ht="17.25" x14ac:dyDescent="0.25">
      <c r="A26" s="45" t="s">
        <v>9</v>
      </c>
      <c r="B26" s="35" t="s">
        <v>27</v>
      </c>
      <c r="C26" s="35"/>
      <c r="D26" s="35"/>
      <c r="E26" s="143" t="s">
        <v>59</v>
      </c>
      <c r="F26" s="144" t="s">
        <v>8</v>
      </c>
      <c r="G26" s="143" t="s">
        <v>59</v>
      </c>
      <c r="H26" s="144" t="s">
        <v>8</v>
      </c>
      <c r="I26" s="171" t="s">
        <v>61</v>
      </c>
      <c r="J26" s="172" t="s">
        <v>8</v>
      </c>
      <c r="K26" s="173" t="s">
        <v>61</v>
      </c>
      <c r="L26" s="174" t="s">
        <v>8</v>
      </c>
      <c r="M26" s="46" t="s">
        <v>44</v>
      </c>
      <c r="N26" s="47" t="s">
        <v>8</v>
      </c>
      <c r="O26" s="22" t="s">
        <v>30</v>
      </c>
      <c r="P26" s="94" t="s">
        <v>13</v>
      </c>
      <c r="Q26" s="77"/>
    </row>
    <row r="27" spans="1:17" ht="15.75" x14ac:dyDescent="0.25">
      <c r="A27" s="15">
        <v>9</v>
      </c>
      <c r="B27" s="48">
        <v>300</v>
      </c>
      <c r="C27" s="210" t="s">
        <v>24</v>
      </c>
      <c r="D27" s="211"/>
      <c r="E27" s="145">
        <v>1.0544815266829564</v>
      </c>
      <c r="F27" s="146">
        <f>E27*$E$7</f>
        <v>861.08961468930215</v>
      </c>
      <c r="G27" s="145">
        <f>H27/$E$8</f>
        <v>1.0497252403868125</v>
      </c>
      <c r="H27" s="146">
        <f>F27</f>
        <v>861.08961468930215</v>
      </c>
      <c r="I27" s="145">
        <f>G27</f>
        <v>1.0497252403868125</v>
      </c>
      <c r="J27" s="175">
        <f>I27*$E$9</f>
        <v>24.773515673128799</v>
      </c>
      <c r="K27" s="176">
        <f>L27/$E$10</f>
        <v>1.0497252403868125</v>
      </c>
      <c r="L27" s="177">
        <f>H27+J27</f>
        <v>885.86313036243098</v>
      </c>
      <c r="M27" s="145">
        <v>1.0544815266829564</v>
      </c>
      <c r="N27" s="146">
        <f>M27*$E$10</f>
        <v>889.87696036774685</v>
      </c>
      <c r="O27" s="213" t="s">
        <v>60</v>
      </c>
      <c r="P27" s="216" t="s">
        <v>76</v>
      </c>
      <c r="Q27" s="78"/>
    </row>
    <row r="28" spans="1:17" ht="15.75" x14ac:dyDescent="0.25">
      <c r="A28" s="8">
        <v>10</v>
      </c>
      <c r="B28" s="28">
        <v>600</v>
      </c>
      <c r="C28" s="23" t="s">
        <v>16</v>
      </c>
      <c r="D28" s="26"/>
      <c r="E28" s="145"/>
      <c r="F28" s="146"/>
      <c r="G28" s="145"/>
      <c r="H28" s="146"/>
      <c r="I28" s="145"/>
      <c r="J28" s="175"/>
      <c r="K28" s="176"/>
      <c r="L28" s="177"/>
      <c r="M28" s="49"/>
      <c r="N28" s="146"/>
      <c r="O28" s="214"/>
      <c r="P28" s="217"/>
      <c r="Q28" s="78"/>
    </row>
    <row r="29" spans="1:17" ht="15.75" x14ac:dyDescent="0.25">
      <c r="A29" s="8"/>
      <c r="B29" s="28"/>
      <c r="C29" s="23">
        <v>610</v>
      </c>
      <c r="D29" s="26" t="s">
        <v>2</v>
      </c>
      <c r="E29" s="145">
        <v>0.62600273832142739</v>
      </c>
      <c r="F29" s="146">
        <f t="shared" ref="F29:F31" si="9">E29*$E$7</f>
        <v>511.1938361132776</v>
      </c>
      <c r="G29" s="145">
        <f t="shared" ref="G29:G32" si="10">H29/$E$8</f>
        <v>0.62317912484856475</v>
      </c>
      <c r="H29" s="146">
        <f t="shared" ref="H29:I32" si="11">F29</f>
        <v>511.1938361132776</v>
      </c>
      <c r="I29" s="145">
        <f t="shared" si="11"/>
        <v>0.62317912484856475</v>
      </c>
      <c r="J29" s="175">
        <f t="shared" ref="J29:J32" si="12">I29*$E$9</f>
        <v>14.707027346426143</v>
      </c>
      <c r="K29" s="176">
        <f t="shared" ref="K29:K32" si="13">L29/$E$10</f>
        <v>0.62317912484856464</v>
      </c>
      <c r="L29" s="177">
        <f t="shared" ref="L29:L32" si="14">H29+J29</f>
        <v>525.90086345970371</v>
      </c>
      <c r="M29" s="145">
        <v>0.6</v>
      </c>
      <c r="N29" s="146">
        <f>M29*$E$10</f>
        <v>506.34</v>
      </c>
      <c r="O29" s="214"/>
      <c r="P29" s="217"/>
      <c r="Q29" s="78"/>
    </row>
    <row r="30" spans="1:17" ht="15.75" x14ac:dyDescent="0.25">
      <c r="A30" s="8"/>
      <c r="B30" s="28"/>
      <c r="C30" s="23">
        <v>620</v>
      </c>
      <c r="D30" s="26" t="s">
        <v>3</v>
      </c>
      <c r="E30" s="145">
        <v>0.47786309814280459</v>
      </c>
      <c r="F30" s="146">
        <f t="shared" si="9"/>
        <v>390.22300594341425</v>
      </c>
      <c r="G30" s="145">
        <f t="shared" si="10"/>
        <v>0.47570767517178381</v>
      </c>
      <c r="H30" s="146">
        <f t="shared" si="11"/>
        <v>390.22300594341425</v>
      </c>
      <c r="I30" s="145">
        <f t="shared" si="11"/>
        <v>0.47570767517178381</v>
      </c>
      <c r="J30" s="175">
        <f t="shared" si="12"/>
        <v>11.226701134054109</v>
      </c>
      <c r="K30" s="176">
        <f t="shared" si="13"/>
        <v>0.47570767517178381</v>
      </c>
      <c r="L30" s="177">
        <f t="shared" si="14"/>
        <v>401.44970707746836</v>
      </c>
      <c r="M30" s="145">
        <v>0.47786309814280459</v>
      </c>
      <c r="N30" s="146">
        <f t="shared" ref="N30:N32" si="15">M30*$E$10</f>
        <v>403.2686685227128</v>
      </c>
      <c r="O30" s="214"/>
      <c r="P30" s="217"/>
      <c r="Q30" s="78"/>
    </row>
    <row r="31" spans="1:17" ht="15.75" x14ac:dyDescent="0.25">
      <c r="A31" s="8"/>
      <c r="B31" s="32"/>
      <c r="C31" s="51">
        <v>630</v>
      </c>
      <c r="D31" s="52" t="s">
        <v>4</v>
      </c>
      <c r="E31" s="145">
        <v>0.18050178442328937</v>
      </c>
      <c r="F31" s="146">
        <f t="shared" si="9"/>
        <v>147.39775716005812</v>
      </c>
      <c r="G31" s="145">
        <f t="shared" si="10"/>
        <v>0.17968762301604063</v>
      </c>
      <c r="H31" s="146">
        <f t="shared" si="11"/>
        <v>147.39775716005812</v>
      </c>
      <c r="I31" s="145">
        <f t="shared" si="11"/>
        <v>0.17968762301604063</v>
      </c>
      <c r="J31" s="175">
        <f t="shared" si="12"/>
        <v>4.240627903178563</v>
      </c>
      <c r="K31" s="176">
        <f t="shared" si="13"/>
        <v>0.17968762301604063</v>
      </c>
      <c r="L31" s="177">
        <f t="shared" si="14"/>
        <v>151.63838506323668</v>
      </c>
      <c r="M31" s="145">
        <v>0.15</v>
      </c>
      <c r="N31" s="146">
        <f t="shared" si="15"/>
        <v>126.58499999999999</v>
      </c>
      <c r="O31" s="214"/>
      <c r="P31" s="217"/>
      <c r="Q31" s="78"/>
    </row>
    <row r="32" spans="1:17" ht="15.75" x14ac:dyDescent="0.25">
      <c r="A32" s="53">
        <v>11</v>
      </c>
      <c r="B32" s="28">
        <v>700</v>
      </c>
      <c r="C32" s="219" t="s">
        <v>33</v>
      </c>
      <c r="D32" s="220"/>
      <c r="E32" s="145">
        <v>1.2046628256088612E-2</v>
      </c>
      <c r="F32" s="146">
        <f>E32*$E$7</f>
        <v>9.8372766339219613</v>
      </c>
      <c r="G32" s="145">
        <f t="shared" si="10"/>
        <v>1.1992291398173793E-2</v>
      </c>
      <c r="H32" s="146">
        <f t="shared" si="11"/>
        <v>9.8372766339219613</v>
      </c>
      <c r="I32" s="145">
        <f t="shared" si="11"/>
        <v>1.1992291398173793E-2</v>
      </c>
      <c r="J32" s="175">
        <f t="shared" si="12"/>
        <v>0.28301807699690179</v>
      </c>
      <c r="K32" s="176">
        <f t="shared" si="13"/>
        <v>1.1992291398173791E-2</v>
      </c>
      <c r="L32" s="177">
        <f t="shared" si="14"/>
        <v>10.120294710918863</v>
      </c>
      <c r="M32" s="145">
        <v>1.2046628256088612E-2</v>
      </c>
      <c r="N32" s="146">
        <f t="shared" si="15"/>
        <v>10.16614958531318</v>
      </c>
      <c r="O32" s="215"/>
      <c r="P32" s="218"/>
      <c r="Q32" s="78"/>
    </row>
    <row r="33" spans="1:17" ht="15.75" x14ac:dyDescent="0.25">
      <c r="A33" s="56">
        <v>12</v>
      </c>
      <c r="B33" s="57"/>
      <c r="C33" s="58" t="s">
        <v>20</v>
      </c>
      <c r="D33" s="58"/>
      <c r="E33" s="147">
        <f t="shared" ref="E33:N33" si="16">SUM(E27:E32)</f>
        <v>2.3508957758265665</v>
      </c>
      <c r="F33" s="148">
        <f t="shared" si="16"/>
        <v>1919.7414905399739</v>
      </c>
      <c r="G33" s="147">
        <f t="shared" si="16"/>
        <v>2.3402919548213754</v>
      </c>
      <c r="H33" s="148">
        <f t="shared" si="16"/>
        <v>1919.7414905399739</v>
      </c>
      <c r="I33" s="178">
        <f t="shared" si="16"/>
        <v>2.3402919548213754</v>
      </c>
      <c r="J33" s="179">
        <f t="shared" si="16"/>
        <v>55.23089013378452</v>
      </c>
      <c r="K33" s="167">
        <f t="shared" si="16"/>
        <v>2.340291954821375</v>
      </c>
      <c r="L33" s="168">
        <f t="shared" si="16"/>
        <v>1974.9723806737584</v>
      </c>
      <c r="M33" s="59">
        <f t="shared" si="16"/>
        <v>2.2943912530818498</v>
      </c>
      <c r="N33" s="60">
        <f t="shared" si="16"/>
        <v>1936.236778475773</v>
      </c>
      <c r="O33" s="61"/>
      <c r="P33" s="62"/>
      <c r="Q33" s="77"/>
    </row>
    <row r="34" spans="1:17" ht="15.75" x14ac:dyDescent="0.25">
      <c r="A34" s="6"/>
      <c r="B34" s="63"/>
      <c r="C34" s="64"/>
      <c r="D34" s="64"/>
      <c r="E34" s="141"/>
      <c r="F34" s="142"/>
      <c r="G34" s="141"/>
      <c r="H34" s="142"/>
      <c r="I34" s="169"/>
      <c r="J34" s="170"/>
      <c r="K34" s="180"/>
      <c r="L34" s="181"/>
      <c r="M34" s="82"/>
      <c r="N34" s="42"/>
      <c r="O34" s="65"/>
      <c r="P34" s="5"/>
    </row>
    <row r="35" spans="1:17" ht="15.75" x14ac:dyDescent="0.25">
      <c r="A35" s="6"/>
      <c r="B35" s="201" t="s">
        <v>28</v>
      </c>
      <c r="C35" s="201"/>
      <c r="D35" s="201"/>
      <c r="E35" s="141">
        <f t="shared" ref="E35:N35" si="17">E33+E24</f>
        <v>8.6769354165362405</v>
      </c>
      <c r="F35" s="142">
        <f t="shared" si="17"/>
        <v>7085.5854611434934</v>
      </c>
      <c r="G35" s="141">
        <f t="shared" si="17"/>
        <v>8.6377977095495488</v>
      </c>
      <c r="H35" s="142">
        <f t="shared" si="17"/>
        <v>7085.5854611434934</v>
      </c>
      <c r="I35" s="169">
        <f t="shared" si="17"/>
        <v>9.123210635359726</v>
      </c>
      <c r="J35" s="170">
        <f t="shared" si="17"/>
        <v>215.30777099448977</v>
      </c>
      <c r="K35" s="180">
        <f t="shared" si="17"/>
        <v>8.6513724755752843</v>
      </c>
      <c r="L35" s="181">
        <f t="shared" si="17"/>
        <v>7300.8932321379825</v>
      </c>
      <c r="M35" s="82">
        <f t="shared" si="17"/>
        <v>8.7190712232093297</v>
      </c>
      <c r="N35" s="42">
        <f t="shared" si="17"/>
        <v>7358.0242052663543</v>
      </c>
      <c r="O35" s="65"/>
      <c r="P35" s="5"/>
    </row>
    <row r="36" spans="1:17" ht="15.75" x14ac:dyDescent="0.25">
      <c r="A36" s="6"/>
      <c r="B36" s="201" t="s">
        <v>10</v>
      </c>
      <c r="C36" s="201"/>
      <c r="D36" s="66">
        <v>0.2</v>
      </c>
      <c r="E36" s="149">
        <f>E35*D36</f>
        <v>1.7353870833072482</v>
      </c>
      <c r="F36" s="142">
        <f>F35*D36</f>
        <v>1417.1170922286988</v>
      </c>
      <c r="G36" s="149">
        <f>G35*D36</f>
        <v>1.7275595419099099</v>
      </c>
      <c r="H36" s="142">
        <f>H35*D36</f>
        <v>1417.1170922286988</v>
      </c>
      <c r="I36" s="182">
        <f>I35*D36</f>
        <v>1.8246421270719453</v>
      </c>
      <c r="J36" s="170">
        <f>J35*D36</f>
        <v>43.061554198897959</v>
      </c>
      <c r="K36" s="183">
        <f>K35*D36</f>
        <v>1.730274495115057</v>
      </c>
      <c r="L36" s="181">
        <f>L35*D36</f>
        <v>1460.1786464275965</v>
      </c>
      <c r="M36" s="83">
        <f>M35*D36</f>
        <v>1.7438142446418661</v>
      </c>
      <c r="N36" s="42">
        <f>N35*D36</f>
        <v>1471.604841053271</v>
      </c>
      <c r="O36" s="65"/>
      <c r="P36" s="5"/>
    </row>
    <row r="37" spans="1:17" ht="15.75" x14ac:dyDescent="0.25">
      <c r="A37" s="6"/>
      <c r="B37" s="64" t="s">
        <v>25</v>
      </c>
      <c r="C37" s="64"/>
      <c r="D37" s="64"/>
      <c r="E37" s="150">
        <f t="shared" ref="E37:M37" si="18">E36+E35</f>
        <v>10.412322499843489</v>
      </c>
      <c r="F37" s="142">
        <f t="shared" si="18"/>
        <v>8502.7025533721917</v>
      </c>
      <c r="G37" s="150">
        <f t="shared" si="18"/>
        <v>10.365357251459459</v>
      </c>
      <c r="H37" s="142">
        <f t="shared" si="18"/>
        <v>8502.7025533721917</v>
      </c>
      <c r="I37" s="184">
        <f t="shared" si="18"/>
        <v>10.947852762431671</v>
      </c>
      <c r="J37" s="170">
        <f t="shared" si="18"/>
        <v>258.36932519338774</v>
      </c>
      <c r="K37" s="185">
        <f>K36+K35</f>
        <v>10.38164697069034</v>
      </c>
      <c r="L37" s="181">
        <f t="shared" si="18"/>
        <v>8761.071878565579</v>
      </c>
      <c r="M37" s="84">
        <f t="shared" si="18"/>
        <v>10.462885467851196</v>
      </c>
      <c r="N37" s="42">
        <f>N36+N35</f>
        <v>8829.6290463196256</v>
      </c>
      <c r="O37" s="65"/>
      <c r="P37" s="5"/>
    </row>
    <row r="38" spans="1:17" ht="15.75" x14ac:dyDescent="0.25">
      <c r="A38" s="6"/>
      <c r="B38" s="64" t="s">
        <v>62</v>
      </c>
      <c r="C38" s="64"/>
      <c r="D38" s="64"/>
      <c r="E38" s="151" t="s">
        <v>71</v>
      </c>
      <c r="F38" s="152">
        <f>F35*6</f>
        <v>42513.512766860964</v>
      </c>
      <c r="G38" s="151" t="s">
        <v>71</v>
      </c>
      <c r="H38" s="152">
        <f>H35*6</f>
        <v>42513.512766860964</v>
      </c>
      <c r="I38" s="87" t="s">
        <v>72</v>
      </c>
      <c r="J38" s="85">
        <f>J35*4</f>
        <v>861.23108397795909</v>
      </c>
      <c r="K38" s="186" t="s">
        <v>72</v>
      </c>
      <c r="L38" s="187">
        <f>L35*4</f>
        <v>29203.57292855193</v>
      </c>
      <c r="M38" s="87" t="s">
        <v>77</v>
      </c>
      <c r="N38" s="85">
        <f>N35*12</f>
        <v>88296.290463196259</v>
      </c>
      <c r="O38" s="67"/>
      <c r="P38" s="5"/>
    </row>
    <row r="39" spans="1:17" ht="16.5" thickBot="1" x14ac:dyDescent="0.3">
      <c r="A39" s="6"/>
      <c r="B39" s="64" t="s">
        <v>63</v>
      </c>
      <c r="C39" s="64"/>
      <c r="D39" s="64"/>
      <c r="E39" s="153" t="s">
        <v>71</v>
      </c>
      <c r="F39" s="154">
        <f>F37*6</f>
        <v>51016.215320233154</v>
      </c>
      <c r="G39" s="153" t="s">
        <v>71</v>
      </c>
      <c r="H39" s="154">
        <f>H37*6</f>
        <v>51016.215320233154</v>
      </c>
      <c r="I39" s="88" t="s">
        <v>72</v>
      </c>
      <c r="J39" s="86">
        <f>J37*4</f>
        <v>1033.477300773551</v>
      </c>
      <c r="K39" s="188" t="s">
        <v>72</v>
      </c>
      <c r="L39" s="189">
        <f>L37*4</f>
        <v>35044.287514262316</v>
      </c>
      <c r="M39" s="88" t="s">
        <v>77</v>
      </c>
      <c r="N39" s="86">
        <f>N37*12</f>
        <v>105955.5485558355</v>
      </c>
      <c r="O39" s="67"/>
      <c r="P39" s="5"/>
    </row>
    <row r="40" spans="1:17" ht="15.75" x14ac:dyDescent="0.25">
      <c r="A40" s="5"/>
      <c r="B40" s="5"/>
      <c r="C40" s="5"/>
      <c r="D40" s="5"/>
      <c r="E40" s="5"/>
      <c r="F40" s="5"/>
      <c r="G40" s="5"/>
      <c r="H40" s="5"/>
      <c r="I40" s="2"/>
    </row>
    <row r="41" spans="1:17" ht="15.75" x14ac:dyDescent="0.25">
      <c r="A41" s="5"/>
      <c r="B41" s="5"/>
      <c r="C41" s="5"/>
      <c r="D41" s="5"/>
      <c r="E41" s="5"/>
      <c r="F41" s="5"/>
      <c r="G41" s="5"/>
      <c r="H41" s="5"/>
      <c r="I41" s="89"/>
      <c r="M41" s="90"/>
      <c r="Q41" s="90"/>
    </row>
    <row r="42" spans="1:17" ht="15.75" x14ac:dyDescent="0.25">
      <c r="A42" s="5"/>
      <c r="B42" s="68" t="s">
        <v>5</v>
      </c>
      <c r="C42" s="68"/>
      <c r="D42" s="68"/>
      <c r="E42" s="68" t="s">
        <v>7</v>
      </c>
      <c r="F42" s="5"/>
      <c r="G42" s="68"/>
      <c r="H42" s="5"/>
      <c r="M42" s="145"/>
    </row>
    <row r="43" spans="1:17" ht="15.75" x14ac:dyDescent="0.25">
      <c r="A43" s="5"/>
      <c r="B43" s="5"/>
      <c r="C43" s="5"/>
      <c r="D43" s="5"/>
      <c r="E43" s="5"/>
      <c r="F43" s="5"/>
      <c r="G43" s="5"/>
      <c r="H43" s="5"/>
    </row>
    <row r="44" spans="1:17" ht="15.75" x14ac:dyDescent="0.25">
      <c r="A44" s="5"/>
      <c r="B44" s="69" t="s">
        <v>6</v>
      </c>
      <c r="C44" s="69"/>
      <c r="D44" s="69"/>
      <c r="E44" s="69" t="s">
        <v>6</v>
      </c>
      <c r="F44" s="69"/>
      <c r="G44" s="69"/>
      <c r="H44" s="69"/>
    </row>
    <row r="45" spans="1:17" ht="15.75" x14ac:dyDescent="0.25">
      <c r="A45" s="5"/>
      <c r="B45" s="5"/>
      <c r="C45" s="5"/>
      <c r="D45" s="5"/>
      <c r="E45" s="5"/>
      <c r="F45" s="5"/>
      <c r="G45" s="5"/>
      <c r="H45" s="5"/>
    </row>
  </sheetData>
  <mergeCells count="23">
    <mergeCell ref="A2:P2"/>
    <mergeCell ref="E14:F14"/>
    <mergeCell ref="G14:H14"/>
    <mergeCell ref="I14:J14"/>
    <mergeCell ref="K14:L14"/>
    <mergeCell ref="M14:N14"/>
    <mergeCell ref="E15:F15"/>
    <mergeCell ref="G15:H15"/>
    <mergeCell ref="I15:J15"/>
    <mergeCell ref="K15:L15"/>
    <mergeCell ref="M15:N15"/>
    <mergeCell ref="B35:D35"/>
    <mergeCell ref="B36:C36"/>
    <mergeCell ref="P17:P23"/>
    <mergeCell ref="C20:D20"/>
    <mergeCell ref="C21:D21"/>
    <mergeCell ref="C22:D22"/>
    <mergeCell ref="C23:D23"/>
    <mergeCell ref="C27:D27"/>
    <mergeCell ref="O27:O32"/>
    <mergeCell ref="P27:P32"/>
    <mergeCell ref="C32:D32"/>
    <mergeCell ref="O17:O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92D4C-72A3-49B7-A558-022D91A4A117}">
  <dimension ref="A1:Z43"/>
  <sheetViews>
    <sheetView zoomScale="80" zoomScaleNormal="80" workbookViewId="0">
      <selection activeCell="J14" sqref="J14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59.5703125" style="3" customWidth="1"/>
    <col min="5" max="10" width="15.85546875" style="3" customWidth="1"/>
    <col min="11" max="11" width="22" style="3" customWidth="1"/>
    <col min="12" max="12" width="31.7109375" style="3" customWidth="1"/>
    <col min="13" max="14" width="15.85546875" style="3" customWidth="1"/>
    <col min="15" max="17" width="15.85546875" customWidth="1"/>
    <col min="18" max="18" width="11.140625" customWidth="1"/>
    <col min="19" max="19" width="16.28515625" customWidth="1"/>
    <col min="20" max="22" width="16" customWidth="1"/>
    <col min="23" max="23" width="16.140625" customWidth="1"/>
    <col min="24" max="24" width="30.5703125" customWidth="1"/>
    <col min="26" max="26" width="19" customWidth="1"/>
  </cols>
  <sheetData>
    <row r="1" spans="1:26" x14ac:dyDescent="0.25">
      <c r="L1" s="92" t="s">
        <v>34</v>
      </c>
      <c r="V1" s="3"/>
    </row>
    <row r="2" spans="1:26" ht="18.75" x14ac:dyDescent="0.3">
      <c r="A2" s="212" t="s">
        <v>47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6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  <c r="I4" s="6"/>
      <c r="J4" s="9"/>
      <c r="K4" s="9"/>
      <c r="L4" s="5"/>
    </row>
    <row r="5" spans="1:26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  <c r="I5" s="69"/>
      <c r="J5" s="12"/>
      <c r="K5" s="12"/>
      <c r="L5" s="5"/>
    </row>
    <row r="6" spans="1:26" ht="15.75" x14ac:dyDescent="0.25">
      <c r="A6" s="5"/>
      <c r="B6" s="5"/>
      <c r="C6" s="10"/>
      <c r="D6" s="13"/>
      <c r="E6" s="69" t="s">
        <v>46</v>
      </c>
      <c r="F6" s="12"/>
      <c r="G6" s="91" t="s">
        <v>51</v>
      </c>
      <c r="H6" s="5"/>
      <c r="I6" s="133" t="s">
        <v>52</v>
      </c>
      <c r="J6" s="134"/>
      <c r="L6"/>
      <c r="M6"/>
      <c r="N6"/>
    </row>
    <row r="7" spans="1:26" ht="17.25" x14ac:dyDescent="0.25">
      <c r="A7" s="5"/>
      <c r="B7" s="5"/>
      <c r="C7" s="5"/>
      <c r="D7" s="14" t="s">
        <v>18</v>
      </c>
      <c r="E7" s="70">
        <v>3709</v>
      </c>
      <c r="F7" s="15" t="s">
        <v>43</v>
      </c>
      <c r="G7" s="76">
        <v>1345</v>
      </c>
      <c r="H7" s="15" t="s">
        <v>43</v>
      </c>
      <c r="I7" s="96">
        <v>2364</v>
      </c>
      <c r="J7" s="97" t="s">
        <v>53</v>
      </c>
      <c r="L7"/>
      <c r="M7"/>
      <c r="N7"/>
    </row>
    <row r="8" spans="1:26" ht="17.25" x14ac:dyDescent="0.25">
      <c r="A8" s="1"/>
      <c r="B8" s="1"/>
      <c r="C8" s="1"/>
      <c r="D8" s="71" t="s">
        <v>19</v>
      </c>
      <c r="E8" s="72">
        <v>3532</v>
      </c>
      <c r="F8" s="73" t="s">
        <v>43</v>
      </c>
      <c r="G8" s="29">
        <v>3532</v>
      </c>
      <c r="H8" s="73" t="s">
        <v>43</v>
      </c>
      <c r="I8" s="98">
        <v>3532</v>
      </c>
      <c r="J8" s="99" t="s">
        <v>53</v>
      </c>
      <c r="K8" s="2"/>
      <c r="L8"/>
      <c r="M8"/>
      <c r="N8"/>
    </row>
    <row r="9" spans="1:26" ht="15.75" x14ac:dyDescent="0.25">
      <c r="A9" s="1"/>
      <c r="B9" s="1"/>
      <c r="C9" s="1"/>
      <c r="D9" s="71" t="s">
        <v>21</v>
      </c>
      <c r="E9" s="72">
        <v>57</v>
      </c>
      <c r="F9" s="74" t="s">
        <v>22</v>
      </c>
      <c r="G9" s="23">
        <f>21+5</f>
        <v>26</v>
      </c>
      <c r="H9" s="23" t="s">
        <v>22</v>
      </c>
      <c r="I9" s="130">
        <f>E9-G9</f>
        <v>31</v>
      </c>
      <c r="J9" s="98" t="s">
        <v>22</v>
      </c>
      <c r="K9" s="2"/>
      <c r="L9"/>
      <c r="M9"/>
      <c r="N9"/>
    </row>
    <row r="10" spans="1:26" ht="16.5" thickBot="1" x14ac:dyDescent="0.3">
      <c r="A10" s="5"/>
      <c r="B10" s="5"/>
      <c r="C10" s="5"/>
      <c r="D10" s="16"/>
      <c r="E10" s="16"/>
      <c r="F10" s="16"/>
      <c r="G10" s="16"/>
      <c r="H10" s="16"/>
      <c r="I10" s="100"/>
      <c r="J10" s="100"/>
      <c r="K10" s="16"/>
      <c r="L10" s="16"/>
      <c r="M10" s="68"/>
      <c r="N10"/>
      <c r="T10" s="75"/>
    </row>
    <row r="11" spans="1:26" ht="16.5" thickBot="1" x14ac:dyDescent="0.3">
      <c r="A11" s="5"/>
      <c r="B11" s="5"/>
      <c r="C11" s="5"/>
      <c r="D11" s="16"/>
      <c r="E11" s="202" t="s">
        <v>49</v>
      </c>
      <c r="F11" s="203"/>
      <c r="G11" s="202" t="s">
        <v>50</v>
      </c>
      <c r="H11" s="203"/>
      <c r="I11" s="231" t="s">
        <v>50</v>
      </c>
      <c r="J11" s="232"/>
      <c r="K11" s="5"/>
      <c r="L11" s="5"/>
      <c r="M11"/>
      <c r="N11"/>
    </row>
    <row r="12" spans="1:26" ht="17.25" x14ac:dyDescent="0.25">
      <c r="A12" s="18" t="s">
        <v>9</v>
      </c>
      <c r="B12" s="19" t="s">
        <v>26</v>
      </c>
      <c r="C12" s="19"/>
      <c r="D12" s="19"/>
      <c r="E12" s="20" t="s">
        <v>44</v>
      </c>
      <c r="F12" s="21" t="s">
        <v>8</v>
      </c>
      <c r="G12" s="20" t="s">
        <v>44</v>
      </c>
      <c r="H12" s="21" t="s">
        <v>8</v>
      </c>
      <c r="I12" s="110" t="s">
        <v>54</v>
      </c>
      <c r="J12" s="111" t="s">
        <v>8</v>
      </c>
      <c r="K12" s="22" t="s">
        <v>30</v>
      </c>
      <c r="L12" s="94" t="s">
        <v>13</v>
      </c>
      <c r="M12" s="77"/>
      <c r="N12"/>
    </row>
    <row r="13" spans="1:26" ht="48.75" customHeight="1" x14ac:dyDescent="0.25">
      <c r="A13" s="8">
        <v>1</v>
      </c>
      <c r="B13" s="23"/>
      <c r="C13" s="79" t="s">
        <v>45</v>
      </c>
      <c r="D13" s="24"/>
      <c r="E13" s="80" t="e">
        <f>F13/$E$7</f>
        <v>#REF!</v>
      </c>
      <c r="F13" s="81" t="e">
        <f>#REF!</f>
        <v>#REF!</v>
      </c>
      <c r="G13" s="106" t="e">
        <f>H13/$G$7</f>
        <v>#REF!</v>
      </c>
      <c r="H13" s="107" t="e">
        <f>#REF!</f>
        <v>#REF!</v>
      </c>
      <c r="I13" s="108" t="e">
        <f>J13/$I$7</f>
        <v>#REF!</v>
      </c>
      <c r="J13" s="109" t="e">
        <f>#REF!</f>
        <v>#REF!</v>
      </c>
      <c r="K13" s="25" t="s">
        <v>39</v>
      </c>
      <c r="L13" s="129" t="s">
        <v>48</v>
      </c>
      <c r="M13" s="78"/>
      <c r="N13"/>
    </row>
    <row r="14" spans="1:26" ht="15.75" x14ac:dyDescent="0.25">
      <c r="A14" s="8">
        <v>2</v>
      </c>
      <c r="B14" s="23"/>
      <c r="C14" s="23" t="s">
        <v>15</v>
      </c>
      <c r="D14" s="26"/>
      <c r="E14" s="80">
        <f>F14/$E$7</f>
        <v>2.4458829045564845</v>
      </c>
      <c r="F14" s="27">
        <v>9071.7796930000004</v>
      </c>
      <c r="G14" s="80">
        <f>E14</f>
        <v>2.4458829045564845</v>
      </c>
      <c r="H14" s="27">
        <f>G14*$G$7</f>
        <v>3289.7125066284716</v>
      </c>
      <c r="I14" s="101">
        <f>G14</f>
        <v>2.4458829045564845</v>
      </c>
      <c r="J14" s="102">
        <f>I14*$I$7</f>
        <v>5782.0671863715297</v>
      </c>
      <c r="K14" s="221" t="s">
        <v>40</v>
      </c>
      <c r="L14" s="93"/>
      <c r="M14" s="78"/>
      <c r="N14"/>
    </row>
    <row r="15" spans="1:26" ht="15.75" x14ac:dyDescent="0.25">
      <c r="A15" s="8">
        <v>3</v>
      </c>
      <c r="B15" s="28">
        <v>100</v>
      </c>
      <c r="C15" s="29" t="s">
        <v>17</v>
      </c>
      <c r="D15" s="30"/>
      <c r="E15" s="80">
        <f t="shared" ref="E15:E20" si="0">F15/$E$7</f>
        <v>0.34025346023186842</v>
      </c>
      <c r="F15" s="27">
        <v>1262.000084</v>
      </c>
      <c r="G15" s="80">
        <f t="shared" ref="G15:G20" si="1">E15</f>
        <v>0.34025346023186842</v>
      </c>
      <c r="H15" s="27">
        <f t="shared" ref="H15:H20" si="2">G15*$G$7</f>
        <v>457.64090401186303</v>
      </c>
      <c r="I15" s="101">
        <f t="shared" ref="I15:I20" si="3">G15</f>
        <v>0.34025346023186842</v>
      </c>
      <c r="J15" s="102">
        <f t="shared" ref="J15:J20" si="4">I15*$I$7</f>
        <v>804.35917998813693</v>
      </c>
      <c r="K15" s="221"/>
      <c r="L15" s="125"/>
      <c r="M15" s="78"/>
      <c r="N15"/>
    </row>
    <row r="16" spans="1:26" ht="15.75" x14ac:dyDescent="0.25">
      <c r="A16" s="8">
        <v>4</v>
      </c>
      <c r="B16" s="28">
        <v>200</v>
      </c>
      <c r="C16" s="29" t="s">
        <v>0</v>
      </c>
      <c r="D16" s="30"/>
      <c r="E16" s="80">
        <f t="shared" si="0"/>
        <v>0.56809535383731014</v>
      </c>
      <c r="F16" s="27">
        <v>2107.0656673825833</v>
      </c>
      <c r="G16" s="80">
        <f t="shared" si="1"/>
        <v>0.56809535383731014</v>
      </c>
      <c r="H16" s="27">
        <f t="shared" si="2"/>
        <v>764.08825091118217</v>
      </c>
      <c r="I16" s="101">
        <f t="shared" si="3"/>
        <v>0.56809535383731014</v>
      </c>
      <c r="J16" s="102">
        <f t="shared" si="4"/>
        <v>1342.9774164714011</v>
      </c>
      <c r="K16" s="221"/>
      <c r="L16" s="125"/>
      <c r="M16" s="78"/>
      <c r="N16"/>
    </row>
    <row r="17" spans="1:14" ht="15.75" x14ac:dyDescent="0.25">
      <c r="A17" s="8">
        <v>5</v>
      </c>
      <c r="B17" s="28">
        <v>300</v>
      </c>
      <c r="C17" s="204" t="s">
        <v>23</v>
      </c>
      <c r="D17" s="205"/>
      <c r="E17" s="80">
        <f t="shared" si="0"/>
        <v>1.2612959783348905</v>
      </c>
      <c r="F17" s="27">
        <v>4678.1467836441088</v>
      </c>
      <c r="G17" s="80">
        <f t="shared" si="1"/>
        <v>1.2612959783348905</v>
      </c>
      <c r="H17" s="27">
        <f t="shared" si="2"/>
        <v>1696.4430908604277</v>
      </c>
      <c r="I17" s="101">
        <f t="shared" si="3"/>
        <v>1.2612959783348905</v>
      </c>
      <c r="J17" s="102">
        <f t="shared" si="4"/>
        <v>2981.7036927836812</v>
      </c>
      <c r="K17" s="221"/>
      <c r="L17" s="125"/>
      <c r="M17" s="78"/>
      <c r="N17"/>
    </row>
    <row r="18" spans="1:14" ht="15.75" x14ac:dyDescent="0.25">
      <c r="A18" s="8">
        <v>6</v>
      </c>
      <c r="B18" s="28">
        <v>400</v>
      </c>
      <c r="C18" s="204" t="s">
        <v>31</v>
      </c>
      <c r="D18" s="205"/>
      <c r="E18" s="80">
        <f t="shared" si="0"/>
        <v>1.3094950959827447</v>
      </c>
      <c r="F18" s="27">
        <v>4856.9173110000002</v>
      </c>
      <c r="G18" s="80">
        <f t="shared" si="1"/>
        <v>1.3094950959827447</v>
      </c>
      <c r="H18" s="27">
        <f t="shared" si="2"/>
        <v>1761.2709040967916</v>
      </c>
      <c r="I18" s="101">
        <f t="shared" si="3"/>
        <v>1.3094950959827447</v>
      </c>
      <c r="J18" s="102">
        <f t="shared" si="4"/>
        <v>3095.6464069032086</v>
      </c>
      <c r="K18" s="221"/>
      <c r="L18" s="125"/>
      <c r="M18" s="78"/>
      <c r="N18"/>
    </row>
    <row r="19" spans="1:14" ht="15.75" x14ac:dyDescent="0.25">
      <c r="A19" s="8">
        <v>7</v>
      </c>
      <c r="B19" s="28">
        <v>500</v>
      </c>
      <c r="C19" s="204" t="s">
        <v>1</v>
      </c>
      <c r="D19" s="205"/>
      <c r="E19" s="80">
        <f t="shared" si="0"/>
        <v>0.22636054465652</v>
      </c>
      <c r="F19" s="27">
        <v>839.57126013103266</v>
      </c>
      <c r="G19" s="80">
        <f t="shared" si="1"/>
        <v>0.22636054465652</v>
      </c>
      <c r="H19" s="27">
        <f t="shared" si="2"/>
        <v>304.45493256301938</v>
      </c>
      <c r="I19" s="101">
        <f t="shared" si="3"/>
        <v>0.22636054465652</v>
      </c>
      <c r="J19" s="102">
        <f t="shared" si="4"/>
        <v>535.11632756801328</v>
      </c>
      <c r="K19" s="221"/>
      <c r="L19" s="125"/>
      <c r="M19" s="77"/>
      <c r="N19"/>
    </row>
    <row r="20" spans="1:14" ht="15.75" x14ac:dyDescent="0.25">
      <c r="A20" s="31">
        <v>8</v>
      </c>
      <c r="B20" s="32">
        <v>700</v>
      </c>
      <c r="C20" s="206" t="s">
        <v>32</v>
      </c>
      <c r="D20" s="207"/>
      <c r="E20" s="80">
        <f t="shared" si="0"/>
        <v>0</v>
      </c>
      <c r="F20" s="27">
        <v>0</v>
      </c>
      <c r="G20" s="80">
        <f t="shared" si="1"/>
        <v>0</v>
      </c>
      <c r="H20" s="27">
        <f t="shared" si="2"/>
        <v>0</v>
      </c>
      <c r="I20" s="101">
        <f t="shared" si="3"/>
        <v>0</v>
      </c>
      <c r="J20" s="102">
        <f t="shared" si="4"/>
        <v>0</v>
      </c>
      <c r="K20" s="222"/>
      <c r="L20" s="125"/>
      <c r="M20" s="77">
        <v>6</v>
      </c>
      <c r="N20" t="s">
        <v>29</v>
      </c>
    </row>
    <row r="21" spans="1:14" ht="15.75" x14ac:dyDescent="0.25">
      <c r="A21" s="33">
        <v>9</v>
      </c>
      <c r="B21" s="34"/>
      <c r="C21" s="35" t="s">
        <v>14</v>
      </c>
      <c r="D21" s="35"/>
      <c r="E21" s="36" t="e">
        <f t="shared" ref="E21:J21" si="5">SUM(E13:E20)</f>
        <v>#REF!</v>
      </c>
      <c r="F21" s="37" t="e">
        <f t="shared" si="5"/>
        <v>#REF!</v>
      </c>
      <c r="G21" s="36" t="e">
        <f t="shared" si="5"/>
        <v>#REF!</v>
      </c>
      <c r="H21" s="37" t="e">
        <f t="shared" si="5"/>
        <v>#REF!</v>
      </c>
      <c r="I21" s="112" t="e">
        <f t="shared" si="5"/>
        <v>#REF!</v>
      </c>
      <c r="J21" s="131" t="e">
        <f t="shared" si="5"/>
        <v>#REF!</v>
      </c>
      <c r="K21" s="38"/>
      <c r="L21" s="126"/>
      <c r="M21" s="132" t="e">
        <f>J21*M20</f>
        <v>#REF!</v>
      </c>
      <c r="N21" t="s">
        <v>56</v>
      </c>
    </row>
    <row r="22" spans="1:14" ht="15.75" x14ac:dyDescent="0.25">
      <c r="A22" s="39"/>
      <c r="B22" s="40"/>
      <c r="C22" s="17"/>
      <c r="D22" s="17"/>
      <c r="E22" s="41"/>
      <c r="F22" s="42"/>
      <c r="G22" s="41"/>
      <c r="H22" s="42"/>
      <c r="I22" s="113"/>
      <c r="J22" s="114"/>
      <c r="K22" s="43"/>
      <c r="L22" s="44"/>
      <c r="M22" s="77"/>
      <c r="N22"/>
    </row>
    <row r="23" spans="1:14" ht="17.25" x14ac:dyDescent="0.25">
      <c r="A23" s="45" t="s">
        <v>9</v>
      </c>
      <c r="B23" s="35" t="s">
        <v>27</v>
      </c>
      <c r="C23" s="35"/>
      <c r="D23" s="35"/>
      <c r="E23" s="46" t="s">
        <v>44</v>
      </c>
      <c r="F23" s="47" t="s">
        <v>8</v>
      </c>
      <c r="G23" s="46" t="s">
        <v>44</v>
      </c>
      <c r="H23" s="47" t="s">
        <v>8</v>
      </c>
      <c r="I23" s="115" t="s">
        <v>54</v>
      </c>
      <c r="J23" s="116" t="s">
        <v>8</v>
      </c>
      <c r="K23" s="22" t="s">
        <v>30</v>
      </c>
      <c r="L23" s="94" t="s">
        <v>13</v>
      </c>
      <c r="M23" s="77"/>
      <c r="N23"/>
    </row>
    <row r="24" spans="1:14" ht="15.75" x14ac:dyDescent="0.25">
      <c r="A24" s="15">
        <v>10</v>
      </c>
      <c r="B24" s="48">
        <v>300</v>
      </c>
      <c r="C24" s="210" t="s">
        <v>24</v>
      </c>
      <c r="D24" s="211"/>
      <c r="E24" s="49">
        <f>F24/$E$7</f>
        <v>1.023343219196549</v>
      </c>
      <c r="F24" s="50">
        <v>3795.58</v>
      </c>
      <c r="G24" s="49">
        <f>E24</f>
        <v>1.023343219196549</v>
      </c>
      <c r="H24" s="50">
        <f>G24*$G$7</f>
        <v>1376.3966298193584</v>
      </c>
      <c r="I24" s="103">
        <f>G24</f>
        <v>1.023343219196549</v>
      </c>
      <c r="J24" s="104">
        <f>I24*$I$7</f>
        <v>2419.1833701806418</v>
      </c>
      <c r="K24" s="230" t="s">
        <v>42</v>
      </c>
      <c r="L24" s="127"/>
      <c r="M24" s="78"/>
      <c r="N24"/>
    </row>
    <row r="25" spans="1:14" ht="15.75" x14ac:dyDescent="0.25">
      <c r="A25" s="8">
        <v>11</v>
      </c>
      <c r="B25" s="28">
        <v>600</v>
      </c>
      <c r="C25" s="23" t="s">
        <v>16</v>
      </c>
      <c r="D25" s="26"/>
      <c r="E25" s="49"/>
      <c r="F25" s="50"/>
      <c r="G25" s="49"/>
      <c r="H25" s="50"/>
      <c r="I25" s="103"/>
      <c r="J25" s="104"/>
      <c r="K25" s="214"/>
      <c r="L25" s="127"/>
      <c r="M25" s="78"/>
      <c r="N25"/>
    </row>
    <row r="26" spans="1:14" ht="15.75" x14ac:dyDescent="0.25">
      <c r="A26" s="8"/>
      <c r="B26" s="28"/>
      <c r="C26" s="23">
        <v>610</v>
      </c>
      <c r="D26" s="26" t="s">
        <v>2</v>
      </c>
      <c r="E26" s="49">
        <f t="shared" ref="E26:E30" si="6">F26/$E$7</f>
        <v>0.62061097330816939</v>
      </c>
      <c r="F26" s="50">
        <v>2301.8461000000002</v>
      </c>
      <c r="G26" s="49">
        <f t="shared" ref="G26:G29" si="7">E26</f>
        <v>0.62061097330816939</v>
      </c>
      <c r="H26" s="50">
        <f t="shared" ref="H26:H29" si="8">G26*$G$7</f>
        <v>834.72175909948783</v>
      </c>
      <c r="I26" s="103">
        <f t="shared" ref="I26:I29" si="9">G26</f>
        <v>0.62061097330816939</v>
      </c>
      <c r="J26" s="104">
        <f t="shared" ref="J26:J29" si="10">I26*$I$7</f>
        <v>1467.1243409005124</v>
      </c>
      <c r="K26" s="214"/>
      <c r="L26" s="127"/>
      <c r="M26" s="78"/>
      <c r="N26"/>
    </row>
    <row r="27" spans="1:14" ht="15.75" x14ac:dyDescent="0.25">
      <c r="A27" s="8"/>
      <c r="B27" s="28"/>
      <c r="C27" s="23">
        <v>620</v>
      </c>
      <c r="D27" s="26" t="s">
        <v>3</v>
      </c>
      <c r="E27" s="49">
        <f t="shared" si="6"/>
        <v>0.45157449447290371</v>
      </c>
      <c r="F27" s="50">
        <v>1674.8897999999999</v>
      </c>
      <c r="G27" s="49">
        <f t="shared" si="7"/>
        <v>0.45157449447290371</v>
      </c>
      <c r="H27" s="50">
        <f t="shared" si="8"/>
        <v>607.36769506605549</v>
      </c>
      <c r="I27" s="103">
        <f t="shared" si="9"/>
        <v>0.45157449447290371</v>
      </c>
      <c r="J27" s="104">
        <f t="shared" si="10"/>
        <v>1067.5221049339443</v>
      </c>
      <c r="K27" s="214"/>
      <c r="L27" s="127"/>
      <c r="M27" s="78"/>
      <c r="N27"/>
    </row>
    <row r="28" spans="1:14" ht="15.75" x14ac:dyDescent="0.25">
      <c r="A28" s="8"/>
      <c r="B28" s="32"/>
      <c r="C28" s="51">
        <v>630</v>
      </c>
      <c r="D28" s="52" t="s">
        <v>4</v>
      </c>
      <c r="E28" s="49">
        <f t="shared" si="6"/>
        <v>0.2007140199514694</v>
      </c>
      <c r="F28" s="50">
        <v>744.44830000000002</v>
      </c>
      <c r="G28" s="49">
        <f t="shared" si="7"/>
        <v>0.2007140199514694</v>
      </c>
      <c r="H28" s="50">
        <f t="shared" si="8"/>
        <v>269.96035683472633</v>
      </c>
      <c r="I28" s="103">
        <f t="shared" si="9"/>
        <v>0.2007140199514694</v>
      </c>
      <c r="J28" s="104">
        <f t="shared" si="10"/>
        <v>474.48794316527363</v>
      </c>
      <c r="K28" s="214"/>
      <c r="L28" s="127"/>
      <c r="M28" s="78"/>
      <c r="N28"/>
    </row>
    <row r="29" spans="1:14" ht="15.75" x14ac:dyDescent="0.25">
      <c r="A29" s="53">
        <v>12</v>
      </c>
      <c r="B29" s="28">
        <v>700</v>
      </c>
      <c r="C29" s="219" t="s">
        <v>33</v>
      </c>
      <c r="D29" s="220"/>
      <c r="E29" s="49">
        <f t="shared" si="6"/>
        <v>1.2132650310056619E-2</v>
      </c>
      <c r="F29" s="50">
        <v>45</v>
      </c>
      <c r="G29" s="49">
        <f t="shared" si="7"/>
        <v>1.2132650310056619E-2</v>
      </c>
      <c r="H29" s="50">
        <f t="shared" si="8"/>
        <v>16.318414667026154</v>
      </c>
      <c r="I29" s="103">
        <f t="shared" si="9"/>
        <v>1.2132650310056619E-2</v>
      </c>
      <c r="J29" s="104">
        <f t="shared" si="10"/>
        <v>28.681585332973849</v>
      </c>
      <c r="K29" s="215"/>
      <c r="L29" s="127"/>
      <c r="M29" s="78"/>
      <c r="N29"/>
    </row>
    <row r="30" spans="1:14" ht="31.5" x14ac:dyDescent="0.25">
      <c r="A30" s="53"/>
      <c r="B30" s="54" t="s">
        <v>41</v>
      </c>
      <c r="C30" s="54"/>
      <c r="D30" s="54"/>
      <c r="E30" s="49">
        <f t="shared" si="6"/>
        <v>-5.5826368293340527E-2</v>
      </c>
      <c r="F30" s="27">
        <v>-207.06</v>
      </c>
      <c r="G30" s="49">
        <f>H30/$G$7</f>
        <v>-0.15394795539033457</v>
      </c>
      <c r="H30" s="27">
        <v>-207.06</v>
      </c>
      <c r="I30" s="103">
        <f>J30/$G$7</f>
        <v>0</v>
      </c>
      <c r="J30" s="102">
        <v>0</v>
      </c>
      <c r="K30" s="55"/>
      <c r="L30" s="128" t="s">
        <v>55</v>
      </c>
      <c r="M30" s="77"/>
      <c r="N30"/>
    </row>
    <row r="31" spans="1:14" ht="15.75" x14ac:dyDescent="0.25">
      <c r="A31" s="56">
        <v>13</v>
      </c>
      <c r="B31" s="57"/>
      <c r="C31" s="58" t="s">
        <v>20</v>
      </c>
      <c r="D31" s="58"/>
      <c r="E31" s="59">
        <f t="shared" ref="E31:J31" si="11">SUM(E24:E30)</f>
        <v>2.2525489889458079</v>
      </c>
      <c r="F31" s="60">
        <f t="shared" si="11"/>
        <v>8354.7042000000019</v>
      </c>
      <c r="G31" s="59">
        <f t="shared" si="11"/>
        <v>2.1544274018488139</v>
      </c>
      <c r="H31" s="60">
        <f t="shared" si="11"/>
        <v>2897.7048554866542</v>
      </c>
      <c r="I31" s="117">
        <f t="shared" si="11"/>
        <v>2.3083753572391483</v>
      </c>
      <c r="J31" s="118">
        <f t="shared" si="11"/>
        <v>5456.9993445133459</v>
      </c>
      <c r="K31" s="61"/>
      <c r="L31" s="62"/>
      <c r="M31" s="77"/>
      <c r="N31"/>
    </row>
    <row r="32" spans="1:14" ht="15.75" x14ac:dyDescent="0.25">
      <c r="A32" s="6"/>
      <c r="B32" s="63"/>
      <c r="C32" s="64"/>
      <c r="D32" s="64"/>
      <c r="E32" s="82"/>
      <c r="F32" s="42"/>
      <c r="G32" s="82"/>
      <c r="H32" s="42"/>
      <c r="I32" s="119"/>
      <c r="J32" s="114"/>
      <c r="K32" s="65"/>
      <c r="L32" s="5"/>
      <c r="M32"/>
      <c r="N32"/>
    </row>
    <row r="33" spans="1:19" ht="15.75" x14ac:dyDescent="0.25">
      <c r="A33" s="6"/>
      <c r="B33" s="201" t="s">
        <v>28</v>
      </c>
      <c r="C33" s="201"/>
      <c r="D33" s="201"/>
      <c r="E33" s="82" t="e">
        <f t="shared" ref="E33:J33" si="12">E31+E21</f>
        <v>#REF!</v>
      </c>
      <c r="F33" s="42" t="e">
        <f t="shared" si="12"/>
        <v>#REF!</v>
      </c>
      <c r="G33" s="82" t="e">
        <f t="shared" si="12"/>
        <v>#REF!</v>
      </c>
      <c r="H33" s="42" t="e">
        <f t="shared" si="12"/>
        <v>#REF!</v>
      </c>
      <c r="I33" s="119" t="e">
        <f t="shared" si="12"/>
        <v>#REF!</v>
      </c>
      <c r="J33" s="114" t="e">
        <f t="shared" si="12"/>
        <v>#REF!</v>
      </c>
      <c r="K33" s="65"/>
      <c r="L33" s="5"/>
      <c r="M33"/>
      <c r="N33"/>
    </row>
    <row r="34" spans="1:19" ht="15.75" x14ac:dyDescent="0.25">
      <c r="A34" s="6"/>
      <c r="B34" s="201" t="s">
        <v>10</v>
      </c>
      <c r="C34" s="201"/>
      <c r="D34" s="66">
        <v>0.2</v>
      </c>
      <c r="E34" s="83" t="e">
        <f>ROUND(E33*D34,2)</f>
        <v>#REF!</v>
      </c>
      <c r="F34" s="42" t="e">
        <f>ROUND(F33*D34,2)</f>
        <v>#REF!</v>
      </c>
      <c r="G34" s="83" t="e">
        <f>ROUND(G33*D34,2)</f>
        <v>#REF!</v>
      </c>
      <c r="H34" s="42" t="e">
        <f>ROUND(H33*D34,2)</f>
        <v>#REF!</v>
      </c>
      <c r="I34" s="105" t="e">
        <f>ROUND(I33*D34,2)</f>
        <v>#REF!</v>
      </c>
      <c r="J34" s="114" t="e">
        <f>ROUND(J33*D34,2)</f>
        <v>#REF!</v>
      </c>
      <c r="K34" s="65"/>
      <c r="L34" s="5"/>
      <c r="M34"/>
      <c r="N34"/>
    </row>
    <row r="35" spans="1:19" ht="15.75" x14ac:dyDescent="0.25">
      <c r="A35" s="6"/>
      <c r="B35" s="64" t="s">
        <v>25</v>
      </c>
      <c r="C35" s="64"/>
      <c r="D35" s="64"/>
      <c r="E35" s="84" t="e">
        <f t="shared" ref="E35:J35" si="13">E34+E33</f>
        <v>#REF!</v>
      </c>
      <c r="F35" s="42" t="e">
        <f t="shared" si="13"/>
        <v>#REF!</v>
      </c>
      <c r="G35" s="84" t="e">
        <f t="shared" si="13"/>
        <v>#REF!</v>
      </c>
      <c r="H35" s="42" t="e">
        <f t="shared" si="13"/>
        <v>#REF!</v>
      </c>
      <c r="I35" s="120" t="e">
        <f t="shared" si="13"/>
        <v>#REF!</v>
      </c>
      <c r="J35" s="114" t="e">
        <f t="shared" si="13"/>
        <v>#REF!</v>
      </c>
      <c r="K35" s="65"/>
      <c r="L35" s="5"/>
      <c r="M35"/>
      <c r="N35"/>
    </row>
    <row r="36" spans="1:19" ht="15.75" x14ac:dyDescent="0.25">
      <c r="A36" s="6"/>
      <c r="B36" s="64" t="s">
        <v>37</v>
      </c>
      <c r="C36" s="64"/>
      <c r="D36" s="64"/>
      <c r="E36" s="87" t="s">
        <v>57</v>
      </c>
      <c r="F36" s="85" t="e">
        <f>F33*3</f>
        <v>#REF!</v>
      </c>
      <c r="G36" s="87" t="s">
        <v>58</v>
      </c>
      <c r="H36" s="85" t="e">
        <f>H33*9</f>
        <v>#REF!</v>
      </c>
      <c r="I36" s="121" t="s">
        <v>58</v>
      </c>
      <c r="J36" s="122" t="e">
        <f>J33*9</f>
        <v>#REF!</v>
      </c>
      <c r="K36" s="67"/>
      <c r="L36" s="5"/>
      <c r="M36"/>
      <c r="N36"/>
    </row>
    <row r="37" spans="1:19" ht="16.5" thickBot="1" x14ac:dyDescent="0.3">
      <c r="A37" s="6"/>
      <c r="B37" s="64" t="s">
        <v>38</v>
      </c>
      <c r="C37" s="64"/>
      <c r="D37" s="64"/>
      <c r="E37" s="88" t="s">
        <v>57</v>
      </c>
      <c r="F37" s="86" t="e">
        <f>F35*3</f>
        <v>#REF!</v>
      </c>
      <c r="G37" s="88" t="s">
        <v>58</v>
      </c>
      <c r="H37" s="86" t="e">
        <f>H35*9</f>
        <v>#REF!</v>
      </c>
      <c r="I37" s="123" t="s">
        <v>58</v>
      </c>
      <c r="J37" s="124" t="e">
        <f>J35*9</f>
        <v>#REF!</v>
      </c>
      <c r="K37" s="67"/>
      <c r="L37" s="5"/>
      <c r="M37"/>
      <c r="N37"/>
    </row>
    <row r="38" spans="1:19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2"/>
    </row>
    <row r="39" spans="1:19" ht="15.7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1"/>
      <c r="M39" s="89"/>
      <c r="O39" s="90"/>
      <c r="S39" s="90"/>
    </row>
    <row r="40" spans="1:19" ht="15.75" x14ac:dyDescent="0.25">
      <c r="A40" s="5"/>
      <c r="B40" s="68" t="s">
        <v>5</v>
      </c>
      <c r="C40" s="68"/>
      <c r="D40" s="68"/>
      <c r="E40" s="68" t="s">
        <v>7</v>
      </c>
      <c r="F40" s="5"/>
      <c r="G40" s="68"/>
      <c r="H40" s="5"/>
      <c r="I40" s="68"/>
      <c r="J40" s="5"/>
      <c r="K40" s="5"/>
      <c r="L40" s="5"/>
    </row>
    <row r="41" spans="1:19" ht="15.7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1"/>
    </row>
    <row r="42" spans="1:19" ht="15.75" x14ac:dyDescent="0.25">
      <c r="A42" s="5"/>
      <c r="B42" s="69" t="s">
        <v>6</v>
      </c>
      <c r="C42" s="69"/>
      <c r="D42" s="69"/>
      <c r="E42" s="69" t="s">
        <v>6</v>
      </c>
      <c r="F42" s="69"/>
      <c r="G42" s="69"/>
      <c r="H42" s="69"/>
      <c r="I42" s="69"/>
      <c r="J42" s="69"/>
      <c r="K42" s="69"/>
      <c r="L42" s="1"/>
    </row>
    <row r="43" spans="1:19" ht="15.7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1"/>
    </row>
  </sheetData>
  <mergeCells count="14">
    <mergeCell ref="A2:L2"/>
    <mergeCell ref="B34:C34"/>
    <mergeCell ref="C20:D20"/>
    <mergeCell ref="C24:D24"/>
    <mergeCell ref="K24:K29"/>
    <mergeCell ref="C29:D29"/>
    <mergeCell ref="K14:K20"/>
    <mergeCell ref="C17:D17"/>
    <mergeCell ref="B33:D33"/>
    <mergeCell ref="E11:F11"/>
    <mergeCell ref="C19:D19"/>
    <mergeCell ref="G11:H11"/>
    <mergeCell ref="C18:D18"/>
    <mergeCell ref="I11:J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35AEE50F-F6B2-4C9F-BC0A-198C3B4D93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F1DE183-623A-48D4-8F20-B43A9A776303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9b75d5ef-9f4b-4445-abe8-84a77c292844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 </vt:lpstr>
      <vt:lpstr>Abitabel</vt:lpstr>
      <vt:lpstr>Lisa 3 abitabel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Karin Vahar</cp:lastModifiedBy>
  <cp:lastPrinted>2014-01-27T12:16:44Z</cp:lastPrinted>
  <dcterms:created xsi:type="dcterms:W3CDTF">2009-11-20T06:24:07Z</dcterms:created>
  <dcterms:modified xsi:type="dcterms:W3CDTF">2020-07-29T11:23:35Z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